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85" windowHeight="5730" activeTab="2"/>
  </bookViews>
  <sheets>
    <sheet name="JVA" sheetId="2" r:id="rId1"/>
    <sheet name="StuVen-Budget" sheetId="3" r:id="rId2"/>
    <sheet name="Aufwandsentschädigung" sheetId="7" r:id="rId3"/>
    <sheet name="Personal" sheetId="9" r:id="rId4"/>
  </sheets>
  <definedNames>
    <definedName name="_xlnm.Print_Area" localSheetId="0">JVA!$A$1:$J$119</definedName>
    <definedName name="_xlnm.Print_Titles" localSheetId="0">JVA!$1:$1</definedName>
    <definedName name="SUMME">JVA!$F$113</definedName>
  </definedNames>
  <calcPr calcId="145621"/>
</workbook>
</file>

<file path=xl/calcChain.xml><?xml version="1.0" encoding="utf-8"?>
<calcChain xmlns="http://schemas.openxmlformats.org/spreadsheetml/2006/main">
  <c r="E20" i="7" l="1"/>
  <c r="E15" i="7"/>
  <c r="E11" i="7"/>
  <c r="E7" i="7"/>
  <c r="D20" i="7"/>
  <c r="F69" i="2" l="1"/>
  <c r="F68" i="2"/>
  <c r="E17" i="7" l="1"/>
  <c r="E14" i="7"/>
  <c r="E10" i="7"/>
  <c r="E6" i="7"/>
  <c r="C20" i="7" l="1"/>
  <c r="F76" i="2" l="1"/>
  <c r="F51" i="2"/>
  <c r="F42" i="2" l="1"/>
  <c r="A3" i="2"/>
  <c r="A4" i="2"/>
  <c r="B4" i="2" s="1"/>
  <c r="A5" i="2"/>
  <c r="B5" i="2" s="1"/>
  <c r="A6" i="2"/>
  <c r="B6" i="2" s="1"/>
  <c r="A7" i="2"/>
  <c r="A8" i="2"/>
  <c r="B8" i="2" s="1"/>
  <c r="A9" i="2"/>
  <c r="A10" i="2"/>
  <c r="A11" i="2"/>
  <c r="B11" i="2" s="1"/>
  <c r="A12" i="2"/>
  <c r="E12" i="2"/>
  <c r="F12" i="2"/>
  <c r="G12" i="2"/>
  <c r="H12" i="2"/>
  <c r="A13" i="2"/>
  <c r="B13" i="2" s="1"/>
  <c r="A14" i="2"/>
  <c r="A15" i="2"/>
  <c r="A16" i="2"/>
  <c r="J16" i="2"/>
  <c r="A17" i="2"/>
  <c r="J17" i="2"/>
  <c r="A18" i="2"/>
  <c r="J18" i="2"/>
  <c r="A19" i="2"/>
  <c r="J19" i="2"/>
  <c r="A20" i="2"/>
  <c r="B20" i="2" s="1"/>
  <c r="A21" i="2"/>
  <c r="E21" i="2"/>
  <c r="G21" i="2"/>
  <c r="H21" i="2"/>
  <c r="A22" i="2"/>
  <c r="B22" i="2" s="1"/>
  <c r="A23" i="2"/>
  <c r="A24" i="2"/>
  <c r="B24" i="2" s="1"/>
  <c r="A25" i="2"/>
  <c r="A26" i="2"/>
  <c r="I26" i="2"/>
  <c r="A27" i="2"/>
  <c r="I27" i="2"/>
  <c r="A28" i="2"/>
  <c r="E28" i="2"/>
  <c r="E43" i="2" s="1"/>
  <c r="A29" i="2"/>
  <c r="B29" i="2" s="1"/>
  <c r="A30" i="2"/>
  <c r="A31" i="2"/>
  <c r="J31" i="2"/>
  <c r="A32" i="2"/>
  <c r="A33" i="2"/>
  <c r="J33" i="2"/>
  <c r="A34" i="2"/>
  <c r="A35" i="2"/>
  <c r="J35" i="2"/>
  <c r="A36" i="2"/>
  <c r="J36" i="2"/>
  <c r="A37" i="2"/>
  <c r="J37" i="2"/>
  <c r="A38" i="2"/>
  <c r="A39" i="2"/>
  <c r="J39" i="2"/>
  <c r="A40" i="2"/>
  <c r="J40" i="2"/>
  <c r="A41" i="2"/>
  <c r="F41" i="2"/>
  <c r="J41" i="2" s="1"/>
  <c r="A42" i="2"/>
  <c r="A43" i="2"/>
  <c r="A44" i="2"/>
  <c r="B44" i="2" s="1"/>
  <c r="A45" i="2"/>
  <c r="A46" i="2"/>
  <c r="J46" i="2"/>
  <c r="A47" i="2"/>
  <c r="E47" i="2"/>
  <c r="G47" i="2"/>
  <c r="H47" i="2"/>
  <c r="A48" i="2"/>
  <c r="B48" i="2" s="1"/>
  <c r="A49" i="2"/>
  <c r="A50" i="2"/>
  <c r="A51" i="2"/>
  <c r="A52" i="2"/>
  <c r="A53" i="2"/>
  <c r="E53" i="2"/>
  <c r="A54" i="2"/>
  <c r="B54" i="2" s="1"/>
  <c r="A55" i="2"/>
  <c r="A56" i="2"/>
  <c r="A57" i="2"/>
  <c r="A58" i="2"/>
  <c r="A59" i="2"/>
  <c r="E59" i="2"/>
  <c r="H59" i="2"/>
  <c r="A60" i="2"/>
  <c r="B60" i="2" s="1"/>
  <c r="A61" i="2"/>
  <c r="A62" i="2"/>
  <c r="A63" i="2"/>
  <c r="A64" i="2"/>
  <c r="A65" i="2"/>
  <c r="E65" i="2"/>
  <c r="G65" i="2"/>
  <c r="H65" i="2"/>
  <c r="A66" i="2"/>
  <c r="B66" i="2" s="1"/>
  <c r="A67" i="2"/>
  <c r="B67" i="2" s="1"/>
  <c r="A69" i="2"/>
  <c r="A70" i="2"/>
  <c r="B70" i="2" s="1"/>
  <c r="A71" i="2"/>
  <c r="A72" i="2"/>
  <c r="B72" i="2" s="1"/>
  <c r="A73" i="2"/>
  <c r="A74" i="2"/>
  <c r="A75" i="2"/>
  <c r="A76" i="2"/>
  <c r="E76" i="2"/>
  <c r="G76" i="2"/>
  <c r="H76" i="2"/>
  <c r="A77" i="2"/>
  <c r="B77" i="2" s="1"/>
  <c r="A78" i="2"/>
  <c r="A79" i="2"/>
  <c r="A80" i="2"/>
  <c r="A81" i="2"/>
  <c r="E81" i="2"/>
  <c r="E83" i="2" s="1"/>
  <c r="G81" i="2"/>
  <c r="H81" i="2"/>
  <c r="A82" i="2"/>
  <c r="B82" i="2" s="1"/>
  <c r="A83" i="2"/>
  <c r="A84" i="2"/>
  <c r="B84" i="2" s="1"/>
  <c r="A85" i="2"/>
  <c r="A86" i="2"/>
  <c r="B86" i="2" s="1"/>
  <c r="A87" i="2"/>
  <c r="A88" i="2"/>
  <c r="I88" i="2"/>
  <c r="J88" i="2"/>
  <c r="A89" i="2"/>
  <c r="E89" i="2"/>
  <c r="F89" i="2"/>
  <c r="G89" i="2"/>
  <c r="H89" i="2"/>
  <c r="A90" i="2"/>
  <c r="B90" i="2" s="1"/>
  <c r="A91" i="2"/>
  <c r="A92" i="2"/>
  <c r="A93" i="2"/>
  <c r="A94" i="2"/>
  <c r="A95" i="2"/>
  <c r="E95" i="2"/>
  <c r="F95" i="2"/>
  <c r="G95" i="2"/>
  <c r="H95" i="2"/>
  <c r="A96" i="2"/>
  <c r="B96" i="2" s="1"/>
  <c r="A97" i="2"/>
  <c r="A98" i="2"/>
  <c r="A99" i="2"/>
  <c r="A100" i="2"/>
  <c r="E100" i="2"/>
  <c r="F100" i="2"/>
  <c r="G100" i="2"/>
  <c r="I100" i="2" s="1"/>
  <c r="H100" i="2"/>
  <c r="A101" i="2"/>
  <c r="A102" i="2"/>
  <c r="B102" i="2" s="1"/>
  <c r="A107" i="2"/>
  <c r="A108" i="2"/>
  <c r="B108" i="2" s="1"/>
  <c r="A109" i="2"/>
  <c r="A110" i="2"/>
  <c r="B110" i="2" s="1"/>
  <c r="A111" i="2"/>
  <c r="A112" i="2"/>
  <c r="B112" i="2" s="1"/>
  <c r="A113" i="2"/>
  <c r="A114" i="2"/>
  <c r="B114" i="2" s="1"/>
  <c r="A115" i="2"/>
  <c r="A116" i="2"/>
  <c r="A117" i="2"/>
  <c r="B117" i="2" s="1"/>
  <c r="A118" i="2"/>
  <c r="E69" i="2" l="1"/>
  <c r="I12" i="2"/>
  <c r="F107" i="2"/>
  <c r="F101" i="2"/>
  <c r="J95" i="2"/>
  <c r="H83" i="2"/>
  <c r="I95" i="2"/>
  <c r="E101" i="2"/>
  <c r="E107" i="2" s="1"/>
  <c r="I21" i="2"/>
  <c r="J100" i="2"/>
  <c r="I81" i="2"/>
  <c r="B7" i="2"/>
  <c r="B9" i="2" s="1"/>
  <c r="B10" i="2" s="1"/>
  <c r="B12" i="2" s="1"/>
  <c r="B14" i="2" s="1"/>
  <c r="B15" i="2" s="1"/>
  <c r="B16" i="2" s="1"/>
  <c r="B17" i="2" s="1"/>
  <c r="B18" i="2" s="1"/>
  <c r="B19" i="2" s="1"/>
  <c r="B21" i="2" s="1"/>
  <c r="B23" i="2" s="1"/>
  <c r="B25" i="2" s="1"/>
  <c r="B26" i="2" s="1"/>
  <c r="B27" i="2" s="1"/>
  <c r="B28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5" i="2" s="1"/>
  <c r="B46" i="2" s="1"/>
  <c r="B47" i="2" s="1"/>
  <c r="B49" i="2" s="1"/>
  <c r="B50" i="2" s="1"/>
  <c r="B51" i="2" s="1"/>
  <c r="B52" i="2" s="1"/>
  <c r="B53" i="2" s="1"/>
  <c r="B55" i="2" s="1"/>
  <c r="B56" i="2" s="1"/>
  <c r="B57" i="2" s="1"/>
  <c r="B58" i="2" s="1"/>
  <c r="B59" i="2" s="1"/>
  <c r="B61" i="2" s="1"/>
  <c r="B62" i="2" s="1"/>
  <c r="B63" i="2" s="1"/>
  <c r="B64" i="2" s="1"/>
  <c r="B65" i="2" s="1"/>
  <c r="B71" i="2" s="1"/>
  <c r="B73" i="2" s="1"/>
  <c r="B74" i="2" s="1"/>
  <c r="B75" i="2" s="1"/>
  <c r="B76" i="2" s="1"/>
  <c r="B78" i="2" s="1"/>
  <c r="B79" i="2" s="1"/>
  <c r="B80" i="2" s="1"/>
  <c r="B81" i="2" s="1"/>
  <c r="B83" i="2" s="1"/>
  <c r="B85" i="2" s="1"/>
  <c r="B87" i="2" s="1"/>
  <c r="B88" i="2" s="1"/>
  <c r="B89" i="2" s="1"/>
  <c r="B91" i="2" s="1"/>
  <c r="B92" i="2" s="1"/>
  <c r="B93" i="2" s="1"/>
  <c r="B94" i="2" s="1"/>
  <c r="B95" i="2" s="1"/>
  <c r="B97" i="2" s="1"/>
  <c r="B98" i="2" s="1"/>
  <c r="B99" i="2" s="1"/>
  <c r="B100" i="2" s="1"/>
  <c r="B101" i="2" s="1"/>
  <c r="B109" i="2" s="1"/>
  <c r="B111" i="2" s="1"/>
  <c r="B113" i="2" s="1"/>
  <c r="B115" i="2" s="1"/>
  <c r="B116" i="2" s="1"/>
  <c r="B118" i="2" s="1"/>
  <c r="J47" i="2"/>
  <c r="H101" i="2"/>
  <c r="H107" i="2" s="1"/>
  <c r="J89" i="2"/>
  <c r="G101" i="2"/>
  <c r="G107" i="2" s="1"/>
  <c r="I107" i="2" s="1"/>
  <c r="I89" i="2"/>
  <c r="F21" i="2"/>
  <c r="J21" i="2" s="1"/>
  <c r="I43" i="2"/>
  <c r="G83" i="2"/>
  <c r="I83" i="2" s="1"/>
  <c r="I76" i="2"/>
  <c r="J107" i="2" l="1"/>
  <c r="H109" i="2"/>
  <c r="J101" i="2"/>
  <c r="I101" i="2"/>
  <c r="G109" i="2"/>
  <c r="G111" i="2" s="1"/>
  <c r="H111" i="2"/>
  <c r="I69" i="2"/>
  <c r="E109" i="2"/>
  <c r="I109" i="2" l="1"/>
  <c r="H113" i="2"/>
  <c r="H118" i="2" s="1"/>
  <c r="E118" i="2"/>
  <c r="I111" i="2"/>
  <c r="G113" i="2"/>
  <c r="G118" i="2" s="1"/>
  <c r="A119" i="2"/>
  <c r="I118" i="2" l="1"/>
  <c r="B119" i="2"/>
  <c r="G13" i="9" l="1"/>
  <c r="D13" i="9"/>
  <c r="H12" i="9"/>
  <c r="H11" i="9"/>
  <c r="C13" i="9"/>
  <c r="C2" i="9" s="1"/>
  <c r="B6" i="9"/>
  <c r="C5" i="9"/>
  <c r="C4" i="9"/>
  <c r="E10" i="9" l="1"/>
  <c r="F10" i="9" l="1"/>
  <c r="F13" i="9" s="1"/>
  <c r="C3" i="9" s="1"/>
  <c r="C6" i="9" s="1"/>
  <c r="B7" i="9" s="1"/>
  <c r="E13" i="9"/>
  <c r="H10" i="9" l="1"/>
  <c r="H13" i="9" s="1"/>
  <c r="C3" i="3" l="1"/>
  <c r="C4" i="3" s="1"/>
  <c r="C5" i="3" s="1"/>
  <c r="B10" i="3"/>
  <c r="C9" i="3" l="1"/>
  <c r="D9" i="3" s="1"/>
  <c r="F81" i="2" s="1"/>
  <c r="J81" i="2" s="1"/>
  <c r="C8" i="3"/>
  <c r="D8" i="3" s="1"/>
  <c r="C10" i="3" l="1"/>
  <c r="J76" i="2"/>
  <c r="D10" i="3"/>
  <c r="J83" i="2" l="1"/>
  <c r="F63" i="2" l="1"/>
  <c r="J63" i="2" l="1"/>
  <c r="J65" i="2" s="1"/>
  <c r="F65" i="2"/>
  <c r="C3" i="7"/>
  <c r="D11" i="7"/>
  <c r="F57" i="2" l="1"/>
  <c r="J51" i="2" l="1"/>
  <c r="F53" i="2"/>
  <c r="F59" i="2"/>
  <c r="J57" i="2"/>
  <c r="J59" i="2" s="1"/>
  <c r="J42" i="2" l="1"/>
  <c r="F43" i="2"/>
  <c r="J43" i="2" l="1"/>
  <c r="F109" i="2"/>
  <c r="J69" i="2"/>
  <c r="J109" i="2" l="1"/>
  <c r="F111" i="2"/>
  <c r="J113" i="2" l="1"/>
  <c r="J111" i="2"/>
  <c r="F118" i="2"/>
  <c r="E113" i="2"/>
  <c r="I113" i="2" s="1"/>
  <c r="F119" i="2" l="1"/>
  <c r="J118" i="2"/>
  <c r="E119" i="2"/>
  <c r="I119" i="2" s="1"/>
  <c r="I28" i="2"/>
  <c r="F28" i="2"/>
  <c r="G28" i="2"/>
  <c r="G53" i="2"/>
  <c r="I53" i="2"/>
  <c r="H28" i="2"/>
  <c r="J28" i="2"/>
  <c r="J53" i="2"/>
</calcChain>
</file>

<file path=xl/comments1.xml><?xml version="1.0" encoding="utf-8"?>
<comments xmlns="http://schemas.openxmlformats.org/spreadsheetml/2006/main">
  <authors>
    <author>Danny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DE:</t>
        </r>
        <r>
          <rPr>
            <sz val="9"/>
            <color indexed="81"/>
            <rFont val="Segoe UI"/>
            <family val="2"/>
          </rPr>
          <t xml:space="preserve">
ab nächstem Jahr eigene Zahlen verwenden</t>
        </r>
      </text>
    </comment>
    <comment ref="C10" authorId="0">
      <text>
        <r>
          <rPr>
            <b/>
            <sz val="9"/>
            <color indexed="81"/>
            <rFont val="Segoe UI"/>
            <family val="2"/>
          </rPr>
          <t xml:space="preserve">DE:
</t>
        </r>
        <r>
          <rPr>
            <sz val="9"/>
            <color indexed="81"/>
            <rFont val="Segoe UI"/>
            <family val="2"/>
          </rPr>
          <t>Vereinbarung mit der Hochschule</t>
        </r>
      </text>
    </comment>
    <comment ref="C17" authorId="0">
      <text>
        <r>
          <rPr>
            <b/>
            <sz val="9"/>
            <color indexed="81"/>
            <rFont val="Segoe UI"/>
            <family val="2"/>
          </rPr>
          <t>DE:</t>
        </r>
        <r>
          <rPr>
            <sz val="9"/>
            <color indexed="81"/>
            <rFont val="Segoe UI"/>
            <family val="2"/>
          </rPr>
          <t xml:space="preserve">
abhängig ob geringfügig oder Vollzeit</t>
        </r>
      </text>
    </comment>
    <comment ref="C31" authorId="0">
      <text>
        <r>
          <rPr>
            <b/>
            <sz val="9"/>
            <color indexed="81"/>
            <rFont val="Segoe UI"/>
            <family val="2"/>
          </rPr>
          <t xml:space="preserve">DE:
</t>
        </r>
        <r>
          <rPr>
            <sz val="9"/>
            <color indexed="81"/>
            <rFont val="Segoe UI"/>
            <family val="2"/>
          </rPr>
          <t>allgemeine Aufwände der HV beliebig erweiterbar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7" authorId="0">
      <text>
        <r>
          <rPr>
            <b/>
            <sz val="9"/>
            <color indexed="81"/>
            <rFont val="Segoe UI"/>
            <family val="2"/>
          </rPr>
          <t xml:space="preserve">DE:
</t>
        </r>
        <r>
          <rPr>
            <sz val="9"/>
            <color indexed="81"/>
            <rFont val="Segoe UI"/>
            <family val="2"/>
          </rPr>
          <t>Optional abhängig ob Vertrag mit BV vorhanden ist</t>
        </r>
      </text>
    </comment>
  </commentList>
</comments>
</file>

<file path=xl/sharedStrings.xml><?xml version="1.0" encoding="utf-8"?>
<sst xmlns="http://schemas.openxmlformats.org/spreadsheetml/2006/main" count="143" uniqueCount="133">
  <si>
    <t>Summe</t>
  </si>
  <si>
    <t>in %</t>
  </si>
  <si>
    <t>Summe AE pro Jahr</t>
  </si>
  <si>
    <t>VorsitzendeR + 2 StellvertreterInnen</t>
  </si>
  <si>
    <t>ReferentIn</t>
  </si>
  <si>
    <t>SUMME</t>
  </si>
  <si>
    <t>Kontoführungsspesen und Zinsaufwand</t>
  </si>
  <si>
    <t>Hochrechnung Anzahl einzahlender Studierender</t>
  </si>
  <si>
    <t>II. Summe Beiträge gemäß HSG</t>
  </si>
  <si>
    <t>Gehaltskosten</t>
  </si>
  <si>
    <t>Lohnnebenkosten (28%)</t>
  </si>
  <si>
    <t>Abfertigungsaufwand</t>
  </si>
  <si>
    <t>Freiwillige Sozialleistungen (inkl. Aus- und Fortbildung)</t>
  </si>
  <si>
    <t>Zwischensummen gesamt</t>
  </si>
  <si>
    <t>Erwarteter Gebarungsabgang/Überschuss</t>
  </si>
  <si>
    <t>Endsummen gesamt</t>
  </si>
  <si>
    <t>Titel</t>
  </si>
  <si>
    <t>1. Summe angestelltes Personal</t>
  </si>
  <si>
    <t>Summe Vorsitz</t>
  </si>
  <si>
    <t>Sonstige Erträge</t>
  </si>
  <si>
    <t>Zinserträge, Skonti u. sonstige Finanzerträge</t>
  </si>
  <si>
    <t>KESt</t>
  </si>
  <si>
    <t>Summe sonstige Erträge</t>
  </si>
  <si>
    <t>Sonstige Gebühren und Abgaben</t>
  </si>
  <si>
    <t>Instandhaltung, Reinigung und Reparaturen</t>
  </si>
  <si>
    <t>Mietaufwand &amp; Betriebskosten</t>
  </si>
  <si>
    <t>Werkverträge / Honorare</t>
  </si>
  <si>
    <t>Büromaterial und Fachliteratur</t>
  </si>
  <si>
    <t>Telefonkosten</t>
  </si>
  <si>
    <t>2. Summe Referate und Arbeitsbereiche</t>
  </si>
  <si>
    <t>Summe Sozialfonds</t>
  </si>
  <si>
    <t>I. Studierendenbeiträge</t>
  </si>
  <si>
    <t>∆     Einnahmen</t>
  </si>
  <si>
    <t>∆       Ausgaben</t>
  </si>
  <si>
    <t>Anzahl Personen</t>
  </si>
  <si>
    <t>III. Hochschulvertretung</t>
  </si>
  <si>
    <t>Einnahmen neu 15/16</t>
  </si>
  <si>
    <t>Ausgaben neu 15/16</t>
  </si>
  <si>
    <t>Davon 30% für STV</t>
  </si>
  <si>
    <t>2. Referate und Arbeitsbereiche (zu AEs siehe Anhang II)</t>
  </si>
  <si>
    <t>3. StuVen (siehe Anhang I)</t>
  </si>
  <si>
    <t>4. Fonds, Projekte, Unterstützungen</t>
  </si>
  <si>
    <t>4.1 Sozialfonds</t>
  </si>
  <si>
    <t>Sozialfonds</t>
  </si>
  <si>
    <t>Beiträge gemäß Vertrag mit Hochschule</t>
  </si>
  <si>
    <t>Beiträge (lt. Bundesvertretung)</t>
  </si>
  <si>
    <t xml:space="preserve">I Summe Studierendenbeiträge </t>
  </si>
  <si>
    <t>4. Summe Fonds, Projekte, Unterstützungen</t>
  </si>
  <si>
    <t>III. Summe Hochschulvertretung (Summe 1-4)</t>
  </si>
  <si>
    <t>Druckkosten</t>
  </si>
  <si>
    <t>Sitzungs-, Fahrt- und Transport und Verpflegungskosten</t>
  </si>
  <si>
    <t>Buchhaltung / Steuerberatung</t>
  </si>
  <si>
    <t>Studienvertretung</t>
  </si>
  <si>
    <t>Budget 2015/16</t>
  </si>
  <si>
    <t>Budgetverteilung Studienvertretungen</t>
  </si>
  <si>
    <t>1. Angestelltes Personal</t>
  </si>
  <si>
    <t>3. Summe StuVen</t>
  </si>
  <si>
    <t>Restverteilung*</t>
  </si>
  <si>
    <t>Personal</t>
  </si>
  <si>
    <t>Einnahmen</t>
  </si>
  <si>
    <t>Ausgaben</t>
  </si>
  <si>
    <t>Bruttogehaltsaufwand</t>
  </si>
  <si>
    <t>Betriebsratskassa</t>
  </si>
  <si>
    <t>Freiwillige Sozialleistungen</t>
  </si>
  <si>
    <t>Saldo</t>
  </si>
  <si>
    <t>Wochen-        stunden</t>
  </si>
  <si>
    <t xml:space="preserve"> + Ab-fertigung</t>
  </si>
  <si>
    <t xml:space="preserve"> + DGB (vereinfacht: 28% Zuschlag auf Bruttogehalt, bei Geringfügigen +17,8%*)</t>
  </si>
  <si>
    <t xml:space="preserve"> - Einnahmen AMS &amp; Aufl. Rückstellung</t>
  </si>
  <si>
    <t>Brutto</t>
  </si>
  <si>
    <t>* Bei mehr als einer geringfügig angestellten Person ist ein DGB von 17,8 % (GKK) zu zahlen</t>
  </si>
  <si>
    <t>Personalkosten ÖH WJ 201x/1x</t>
  </si>
  <si>
    <t>Bruttogehalt WJ 1x /1x</t>
  </si>
  <si>
    <t xml:space="preserve"> = Bruttogehalt        WJ 1x / 1x          (inkl. Abfertigung)</t>
  </si>
  <si>
    <t xml:space="preserve"> = Netto-Personalaufwand        WJ 1x /1x gesamt</t>
  </si>
  <si>
    <t>Max Mustermann</t>
  </si>
  <si>
    <t>xx</t>
  </si>
  <si>
    <t>** Immer verdeckt aussenden (als PDF) oder komplett weglassen, da zu sensibel</t>
  </si>
  <si>
    <t>II. Beiträge gemäß HSG (HSG 2014 §14 Abs. 3)</t>
  </si>
  <si>
    <t>2.1 Allgemeine Posten für HV</t>
  </si>
  <si>
    <t>Sonstige Aufwendungen</t>
  </si>
  <si>
    <t>Summe sontige Aufwendungen</t>
  </si>
  <si>
    <t>2.2 Vorsitz</t>
  </si>
  <si>
    <t>2.3 Wirtschaftsreferat</t>
  </si>
  <si>
    <t>Erträge Wirtschaftsreferat</t>
  </si>
  <si>
    <t>Sachaufwand Wirtschaftsreferat</t>
  </si>
  <si>
    <t>Sachaufwand Referat für Bildungspolitik</t>
  </si>
  <si>
    <t>Erträge Referat für Bildungspolitik</t>
  </si>
  <si>
    <t>2.4 Referat für Bildungspolitik</t>
  </si>
  <si>
    <t>2.5 Referat für sozialpolitische Angelegenheiten</t>
  </si>
  <si>
    <t>Erträge Referat für sozialpolitische Angelegenheiten</t>
  </si>
  <si>
    <t>Saufwand Referat für sozialpolitische Angelegenheiten</t>
  </si>
  <si>
    <t>Summe Aufwandsentschädigungen Vorsitz</t>
  </si>
  <si>
    <t>Summe Aufwandsentschädigungen Wirtschaftsreferat</t>
  </si>
  <si>
    <t>Summe Aufwandsentschädigungen Referat für Bildungspolitik</t>
  </si>
  <si>
    <t>Summe Aufwandsentschädigungen Referat für sozialpolitische Angelegenheiten</t>
  </si>
  <si>
    <t>4.2 Großveranstaltungen und Projekte</t>
  </si>
  <si>
    <t>Erträge Projekt 1</t>
  </si>
  <si>
    <t>Aufwand Projekt 1</t>
  </si>
  <si>
    <t>Erträge Projekt 2</t>
  </si>
  <si>
    <t>Aufwand Projekt 2</t>
  </si>
  <si>
    <t>Auflösung Rücklagen</t>
  </si>
  <si>
    <t>Zuweisung Rücklagen</t>
  </si>
  <si>
    <t>Bilanzgewinn/-verlust</t>
  </si>
  <si>
    <t>Ergebnis Allgemeine Posten für HV</t>
  </si>
  <si>
    <t>Ergebnis Wirtschaftsreferat</t>
  </si>
  <si>
    <t>Ergebnis Referat für Bildungspolitik</t>
  </si>
  <si>
    <t>Ergebnis STV a</t>
  </si>
  <si>
    <t>Ergebnis STV b</t>
  </si>
  <si>
    <t>Ergebnis Projekt 1</t>
  </si>
  <si>
    <t>Ergebnis Projekt 2</t>
  </si>
  <si>
    <t>Ergebnis Projekte</t>
  </si>
  <si>
    <t>2.3 Referat für wirtschaftliche Angelegenheiten</t>
  </si>
  <si>
    <t>2.4 Referat für bildungspolitische Angelegenheiten</t>
  </si>
  <si>
    <t>Aufwandsentschädigungen HV WJ 2015/16</t>
  </si>
  <si>
    <t>3.1 STV Psychologie</t>
  </si>
  <si>
    <t xml:space="preserve">3.2 STV Mechatronik </t>
  </si>
  <si>
    <t xml:space="preserve">4.3 Unterstützungen </t>
  </si>
  <si>
    <t xml:space="preserve">rechtliche Unterstützung </t>
  </si>
  <si>
    <t xml:space="preserve">Summe Unterstützungen </t>
  </si>
  <si>
    <t>Summe AE pro Semester</t>
  </si>
  <si>
    <t>4.2.1 Projekt Mensa</t>
  </si>
  <si>
    <t>4.2.2 Projekt Events</t>
  </si>
  <si>
    <t>STV Psychologie</t>
  </si>
  <si>
    <t xml:space="preserve">STV Mechatronik </t>
  </si>
  <si>
    <t>Erträge STV Psychologie</t>
  </si>
  <si>
    <t>Sachaufwand STV Psychologie  (Alternativ: zugeteiltes Budget Psychologie)</t>
  </si>
  <si>
    <t>Erträge Mechatronik</t>
  </si>
  <si>
    <t>Sachaufwand Mechatronik (Alternativ: zugeteiltes Budget Mechatronik)</t>
  </si>
  <si>
    <t xml:space="preserve"> Studierende            WS 15/16 </t>
  </si>
  <si>
    <t>semester AE pro Person</t>
  </si>
  <si>
    <t>2.6 Referat für Standortkoordination</t>
  </si>
  <si>
    <t xml:space="preserve">2.6. Standortkoordination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</si>
</sst>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&quot;€&quot;\ #,##0.00"/>
    <numFmt numFmtId="166" formatCode="#,##0\ &quot;€&quot;"/>
    <numFmt numFmtId="167" formatCode="0.0"/>
    <numFmt numFmtId="168" formatCode="#,##0.00_ ;[Red]\-#,##0.00\ "/>
    <numFmt numFmtId="169" formatCode="#,##0_ ;[Red]\-#,##0\ "/>
  </numFmts>
  <fonts count="24">
    <font>
      <sz val="10"/>
      <name val="Arial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7.6"/>
      <name val="Verdana"/>
      <family val="2"/>
    </font>
    <font>
      <sz val="8"/>
      <name val="Verdana"/>
      <family val="2"/>
    </font>
    <font>
      <i/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Wingdings 2"/>
      <family val="1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i/>
      <u/>
      <sz val="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2" fillId="0" borderId="0"/>
  </cellStyleXfs>
  <cellXfs count="266">
    <xf numFmtId="0" fontId="0" fillId="0" borderId="0" xfId="0"/>
    <xf numFmtId="0" fontId="3" fillId="2" borderId="1" xfId="0" applyFont="1" applyFill="1" applyBorder="1"/>
    <xf numFmtId="0" fontId="2" fillId="2" borderId="2" xfId="0" applyFont="1" applyFill="1" applyBorder="1"/>
    <xf numFmtId="0" fontId="5" fillId="0" borderId="0" xfId="0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 applyBorder="1"/>
    <xf numFmtId="4" fontId="5" fillId="0" borderId="0" xfId="0" applyNumberFormat="1" applyFont="1" applyFill="1"/>
    <xf numFmtId="0" fontId="6" fillId="0" borderId="3" xfId="0" applyFont="1" applyFill="1" applyBorder="1" applyAlignment="1">
      <alignment horizontal="right"/>
    </xf>
    <xf numFmtId="0" fontId="3" fillId="3" borderId="1" xfId="0" applyFont="1" applyFill="1" applyBorder="1"/>
    <xf numFmtId="0" fontId="2" fillId="3" borderId="2" xfId="0" applyFont="1" applyFill="1" applyBorder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/>
    <xf numFmtId="4" fontId="6" fillId="0" borderId="0" xfId="0" applyNumberFormat="1" applyFont="1" applyBorder="1"/>
    <xf numFmtId="0" fontId="2" fillId="0" borderId="0" xfId="0" applyFont="1" applyFill="1"/>
    <xf numFmtId="4" fontId="5" fillId="0" borderId="0" xfId="0" applyNumberFormat="1" applyFont="1"/>
    <xf numFmtId="0" fontId="5" fillId="0" borderId="0" xfId="0" applyFont="1" applyFill="1" applyBorder="1" applyAlignment="1">
      <alignment horizontal="right"/>
    </xf>
    <xf numFmtId="0" fontId="3" fillId="0" borderId="0" xfId="0" applyFont="1" applyFill="1"/>
    <xf numFmtId="0" fontId="8" fillId="0" borderId="0" xfId="0" applyFont="1" applyBorder="1"/>
    <xf numFmtId="0" fontId="2" fillId="3" borderId="1" xfId="0" applyFont="1" applyFill="1" applyBorder="1"/>
    <xf numFmtId="4" fontId="7" fillId="0" borderId="0" xfId="0" applyNumberFormat="1" applyFont="1" applyFill="1"/>
    <xf numFmtId="0" fontId="6" fillId="0" borderId="0" xfId="0" applyFont="1" applyAlignment="1">
      <alignment horizontal="right"/>
    </xf>
    <xf numFmtId="0" fontId="3" fillId="0" borderId="0" xfId="0" applyFont="1"/>
    <xf numFmtId="0" fontId="2" fillId="4" borderId="1" xfId="0" applyFont="1" applyFill="1" applyBorder="1"/>
    <xf numFmtId="0" fontId="2" fillId="4" borderId="2" xfId="0" applyFont="1" applyFill="1" applyBorder="1"/>
    <xf numFmtId="0" fontId="7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Fill="1"/>
    <xf numFmtId="4" fontId="5" fillId="0" borderId="0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/>
    <xf numFmtId="0" fontId="13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4" fillId="0" borderId="6" xfId="0" applyFont="1" applyBorder="1"/>
    <xf numFmtId="0" fontId="14" fillId="0" borderId="7" xfId="0" applyFont="1" applyBorder="1"/>
    <xf numFmtId="0" fontId="12" fillId="0" borderId="6" xfId="0" applyFont="1" applyBorder="1"/>
    <xf numFmtId="165" fontId="12" fillId="0" borderId="7" xfId="0" applyNumberFormat="1" applyFont="1" applyBorder="1"/>
    <xf numFmtId="0" fontId="14" fillId="0" borderId="9" xfId="0" applyFont="1" applyBorder="1"/>
    <xf numFmtId="165" fontId="12" fillId="0" borderId="10" xfId="0" applyNumberFormat="1" applyFont="1" applyBorder="1" applyAlignment="1">
      <alignment horizontal="right"/>
    </xf>
    <xf numFmtId="0" fontId="14" fillId="5" borderId="11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/>
    <xf numFmtId="165" fontId="12" fillId="0" borderId="0" xfId="0" applyNumberFormat="1" applyFont="1" applyBorder="1" applyAlignment="1">
      <alignment horizontal="right"/>
    </xf>
    <xf numFmtId="165" fontId="14" fillId="0" borderId="0" xfId="0" applyNumberFormat="1" applyFont="1" applyBorder="1"/>
    <xf numFmtId="0" fontId="14" fillId="0" borderId="11" xfId="0" applyFont="1" applyBorder="1" applyAlignment="1">
      <alignment horizontal="left"/>
    </xf>
    <xf numFmtId="3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2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/>
    <xf numFmtId="0" fontId="17" fillId="0" borderId="0" xfId="0" applyFont="1"/>
    <xf numFmtId="0" fontId="17" fillId="0" borderId="18" xfId="0" applyFont="1" applyBorder="1" applyAlignment="1">
      <alignment horizontal="left"/>
    </xf>
    <xf numFmtId="4" fontId="17" fillId="0" borderId="18" xfId="0" applyNumberFormat="1" applyFont="1" applyBorder="1"/>
    <xf numFmtId="4" fontId="16" fillId="0" borderId="17" xfId="0" applyNumberFormat="1" applyFont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4" fontId="17" fillId="0" borderId="18" xfId="0" applyNumberFormat="1" applyFont="1" applyBorder="1" applyAlignment="1">
      <alignment horizontal="right"/>
    </xf>
    <xf numFmtId="4" fontId="16" fillId="5" borderId="20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/>
    </xf>
    <xf numFmtId="4" fontId="16" fillId="0" borderId="19" xfId="0" applyNumberFormat="1" applyFont="1" applyBorder="1"/>
    <xf numFmtId="4" fontId="16" fillId="0" borderId="19" xfId="0" applyNumberFormat="1" applyFont="1" applyBorder="1" applyAlignment="1"/>
    <xf numFmtId="4" fontId="6" fillId="0" borderId="3" xfId="0" applyNumberFormat="1" applyFont="1" applyFill="1" applyBorder="1"/>
    <xf numFmtId="4" fontId="3" fillId="0" borderId="18" xfId="0" applyNumberFormat="1" applyFont="1" applyBorder="1"/>
    <xf numFmtId="168" fontId="12" fillId="0" borderId="8" xfId="0" applyNumberFormat="1" applyFont="1" applyBorder="1"/>
    <xf numFmtId="168" fontId="14" fillId="0" borderId="24" xfId="0" applyNumberFormat="1" applyFont="1" applyBorder="1"/>
    <xf numFmtId="0" fontId="3" fillId="3" borderId="2" xfId="0" applyFont="1" applyFill="1" applyBorder="1"/>
    <xf numFmtId="43" fontId="2" fillId="0" borderId="18" xfId="0" applyNumberFormat="1" applyFont="1" applyFill="1" applyBorder="1"/>
    <xf numFmtId="43" fontId="2" fillId="0" borderId="18" xfId="1" applyFont="1" applyFill="1" applyBorder="1"/>
    <xf numFmtId="43" fontId="2" fillId="0" borderId="18" xfId="1" applyNumberFormat="1" applyFont="1" applyFill="1" applyBorder="1"/>
    <xf numFmtId="43" fontId="2" fillId="0" borderId="21" xfId="1" applyNumberFormat="1" applyFont="1" applyFill="1" applyBorder="1"/>
    <xf numFmtId="43" fontId="2" fillId="0" borderId="18" xfId="0" applyNumberFormat="1" applyFont="1" applyBorder="1"/>
    <xf numFmtId="4" fontId="2" fillId="3" borderId="5" xfId="0" applyNumberFormat="1" applyFont="1" applyFill="1" applyBorder="1"/>
    <xf numFmtId="4" fontId="2" fillId="0" borderId="25" xfId="0" applyNumberFormat="1" applyFont="1" applyBorder="1"/>
    <xf numFmtId="4" fontId="10" fillId="0" borderId="12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2" fillId="2" borderId="12" xfId="0" applyNumberFormat="1" applyFont="1" applyFill="1" applyBorder="1"/>
    <xf numFmtId="4" fontId="2" fillId="2" borderId="5" xfId="0" applyNumberFormat="1" applyFont="1" applyFill="1" applyBorder="1"/>
    <xf numFmtId="4" fontId="2" fillId="0" borderId="26" xfId="0" applyNumberFormat="1" applyFont="1" applyBorder="1"/>
    <xf numFmtId="4" fontId="3" fillId="3" borderId="12" xfId="0" applyNumberFormat="1" applyFont="1" applyFill="1" applyBorder="1"/>
    <xf numFmtId="4" fontId="3" fillId="3" borderId="5" xfId="0" applyNumberFormat="1" applyFont="1" applyFill="1" applyBorder="1"/>
    <xf numFmtId="4" fontId="2" fillId="3" borderId="12" xfId="0" applyNumberFormat="1" applyFont="1" applyFill="1" applyBorder="1"/>
    <xf numFmtId="4" fontId="2" fillId="0" borderId="27" xfId="0" applyNumberFormat="1" applyFont="1" applyBorder="1"/>
    <xf numFmtId="4" fontId="2" fillId="0" borderId="16" xfId="0" applyNumberFormat="1" applyFont="1" applyBorder="1"/>
    <xf numFmtId="4" fontId="2" fillId="4" borderId="12" xfId="0" applyNumberFormat="1" applyFont="1" applyFill="1" applyBorder="1"/>
    <xf numFmtId="4" fontId="2" fillId="4" borderId="5" xfId="0" applyNumberFormat="1" applyFont="1" applyFill="1" applyBorder="1"/>
    <xf numFmtId="4" fontId="2" fillId="0" borderId="25" xfId="0" applyNumberFormat="1" applyFont="1" applyFill="1" applyBorder="1"/>
    <xf numFmtId="169" fontId="14" fillId="0" borderId="8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Border="1"/>
    <xf numFmtId="0" fontId="10" fillId="0" borderId="26" xfId="0" applyFont="1" applyBorder="1" applyAlignment="1">
      <alignment horizontal="center"/>
    </xf>
    <xf numFmtId="43" fontId="2" fillId="2" borderId="5" xfId="1" applyFont="1" applyFill="1" applyBorder="1"/>
    <xf numFmtId="43" fontId="2" fillId="0" borderId="26" xfId="1" applyFont="1" applyBorder="1"/>
    <xf numFmtId="43" fontId="9" fillId="0" borderId="26" xfId="1" applyFont="1" applyFill="1" applyBorder="1"/>
    <xf numFmtId="43" fontId="2" fillId="3" borderId="5" xfId="1" applyFont="1" applyFill="1" applyBorder="1"/>
    <xf numFmtId="43" fontId="6" fillId="0" borderId="26" xfId="1" applyFont="1" applyBorder="1"/>
    <xf numFmtId="43" fontId="2" fillId="0" borderId="26" xfId="1" applyFont="1" applyFill="1" applyBorder="1"/>
    <xf numFmtId="43" fontId="3" fillId="3" borderId="5" xfId="1" applyFont="1" applyFill="1" applyBorder="1"/>
    <xf numFmtId="43" fontId="2" fillId="0" borderId="26" xfId="1" applyNumberFormat="1" applyFont="1" applyFill="1" applyBorder="1"/>
    <xf numFmtId="43" fontId="2" fillId="4" borderId="5" xfId="1" applyFont="1" applyFill="1" applyBorder="1"/>
    <xf numFmtId="43" fontId="6" fillId="0" borderId="26" xfId="1" applyFont="1" applyBorder="1" applyAlignment="1">
      <alignment horizontal="right"/>
    </xf>
    <xf numFmtId="4" fontId="10" fillId="0" borderId="13" xfId="0" applyNumberFormat="1" applyFont="1" applyBorder="1" applyAlignment="1">
      <alignment horizontal="center" wrapText="1"/>
    </xf>
    <xf numFmtId="43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2" fillId="2" borderId="13" xfId="0" applyNumberFormat="1" applyFont="1" applyFill="1" applyBorder="1"/>
    <xf numFmtId="43" fontId="2" fillId="2" borderId="13" xfId="1" applyFont="1" applyFill="1" applyBorder="1"/>
    <xf numFmtId="43" fontId="2" fillId="0" borderId="18" xfId="1" applyFont="1" applyBorder="1"/>
    <xf numFmtId="43" fontId="9" fillId="0" borderId="18" xfId="1" applyFont="1" applyFill="1" applyBorder="1"/>
    <xf numFmtId="43" fontId="2" fillId="3" borderId="13" xfId="1" applyFont="1" applyFill="1" applyBorder="1"/>
    <xf numFmtId="43" fontId="6" fillId="0" borderId="18" xfId="0" applyNumberFormat="1" applyFont="1" applyBorder="1"/>
    <xf numFmtId="43" fontId="6" fillId="0" borderId="18" xfId="1" applyFont="1" applyBorder="1"/>
    <xf numFmtId="43" fontId="3" fillId="3" borderId="13" xfId="1" applyNumberFormat="1" applyFont="1" applyFill="1" applyBorder="1"/>
    <xf numFmtId="43" fontId="3" fillId="3" borderId="13" xfId="1" applyFont="1" applyFill="1" applyBorder="1"/>
    <xf numFmtId="43" fontId="2" fillId="0" borderId="21" xfId="0" applyNumberFormat="1" applyFont="1" applyFill="1" applyBorder="1"/>
    <xf numFmtId="43" fontId="2" fillId="4" borderId="13" xfId="1" applyNumberFormat="1" applyFont="1" applyFill="1" applyBorder="1"/>
    <xf numFmtId="43" fontId="2" fillId="4" borderId="13" xfId="1" applyFont="1" applyFill="1" applyBorder="1"/>
    <xf numFmtId="43" fontId="2" fillId="3" borderId="13" xfId="1" applyNumberFormat="1" applyFont="1" applyFill="1" applyBorder="1"/>
    <xf numFmtId="43" fontId="6" fillId="0" borderId="18" xfId="0" applyNumberFormat="1" applyFont="1" applyBorder="1" applyAlignment="1">
      <alignment horizontal="right"/>
    </xf>
    <xf numFmtId="43" fontId="6" fillId="0" borderId="18" xfId="1" applyFont="1" applyBorder="1" applyAlignment="1">
      <alignment horizontal="right"/>
    </xf>
    <xf numFmtId="4" fontId="3" fillId="3" borderId="13" xfId="0" applyNumberFormat="1" applyFont="1" applyFill="1" applyBorder="1"/>
    <xf numFmtId="43" fontId="2" fillId="0" borderId="15" xfId="0" applyNumberFormat="1" applyFont="1" applyBorder="1"/>
    <xf numFmtId="43" fontId="2" fillId="0" borderId="15" xfId="1" applyNumberFormat="1" applyFont="1" applyFill="1" applyBorder="1"/>
    <xf numFmtId="43" fontId="2" fillId="0" borderId="15" xfId="0" applyNumberFormat="1" applyFont="1" applyFill="1" applyBorder="1"/>
    <xf numFmtId="0" fontId="0" fillId="0" borderId="0" xfId="0" applyBorder="1"/>
    <xf numFmtId="0" fontId="3" fillId="5" borderId="8" xfId="0" applyFont="1" applyFill="1" applyBorder="1"/>
    <xf numFmtId="0" fontId="14" fillId="5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7" fontId="16" fillId="0" borderId="19" xfId="0" applyNumberFormat="1" applyFont="1" applyBorder="1" applyAlignment="1">
      <alignment horizontal="center"/>
    </xf>
    <xf numFmtId="167" fontId="14" fillId="5" borderId="20" xfId="0" applyNumberFormat="1" applyFont="1" applyFill="1" applyBorder="1" applyAlignment="1">
      <alignment horizontal="center" vertical="center" wrapText="1"/>
    </xf>
    <xf numFmtId="167" fontId="17" fillId="0" borderId="18" xfId="0" applyNumberFormat="1" applyFont="1" applyBorder="1" applyAlignment="1">
      <alignment horizontal="center"/>
    </xf>
    <xf numFmtId="167" fontId="16" fillId="0" borderId="17" xfId="0" applyNumberFormat="1" applyFont="1" applyBorder="1" applyAlignment="1">
      <alignment horizontal="center"/>
    </xf>
    <xf numFmtId="167" fontId="17" fillId="0" borderId="18" xfId="0" applyNumberFormat="1" applyFont="1" applyFill="1" applyBorder="1" applyAlignment="1">
      <alignment horizontal="center"/>
    </xf>
    <xf numFmtId="167" fontId="17" fillId="0" borderId="0" xfId="0" applyNumberFormat="1" applyFont="1" applyAlignment="1">
      <alignment horizontal="center"/>
    </xf>
    <xf numFmtId="0" fontId="14" fillId="0" borderId="17" xfId="0" applyFont="1" applyFill="1" applyBorder="1" applyAlignment="1">
      <alignment horizontal="left"/>
    </xf>
    <xf numFmtId="43" fontId="6" fillId="0" borderId="18" xfId="0" applyNumberFormat="1" applyFont="1" applyFill="1" applyBorder="1"/>
    <xf numFmtId="3" fontId="2" fillId="6" borderId="17" xfId="0" applyNumberFormat="1" applyFont="1" applyFill="1" applyBorder="1" applyAlignment="1">
      <alignment horizontal="center"/>
    </xf>
    <xf numFmtId="10" fontId="2" fillId="5" borderId="17" xfId="0" applyNumberFormat="1" applyFont="1" applyFill="1" applyBorder="1" applyAlignment="1">
      <alignment horizontal="center"/>
    </xf>
    <xf numFmtId="4" fontId="14" fillId="5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3" fillId="5" borderId="8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6" fontId="12" fillId="0" borderId="0" xfId="0" applyNumberFormat="1" applyFont="1" applyFill="1" applyBorder="1" applyAlignment="1">
      <alignment horizontal="left"/>
    </xf>
    <xf numFmtId="0" fontId="22" fillId="0" borderId="0" xfId="0" applyFont="1"/>
    <xf numFmtId="0" fontId="14" fillId="0" borderId="22" xfId="3" applyFont="1" applyBorder="1" applyAlignment="1">
      <alignment horizontal="center"/>
    </xf>
    <xf numFmtId="0" fontId="14" fillId="0" borderId="19" xfId="3" applyFont="1" applyBorder="1" applyAlignment="1">
      <alignment horizontal="center"/>
    </xf>
    <xf numFmtId="0" fontId="14" fillId="0" borderId="23" xfId="3" applyFont="1" applyBorder="1" applyAlignment="1">
      <alignment horizontal="center"/>
    </xf>
    <xf numFmtId="0" fontId="12" fillId="0" borderId="0" xfId="3" applyFont="1"/>
    <xf numFmtId="0" fontId="22" fillId="0" borderId="0" xfId="3"/>
    <xf numFmtId="0" fontId="12" fillId="0" borderId="29" xfId="3" applyFont="1" applyBorder="1"/>
    <xf numFmtId="0" fontId="12" fillId="0" borderId="30" xfId="3" applyFont="1" applyBorder="1"/>
    <xf numFmtId="4" fontId="12" fillId="0" borderId="31" xfId="3" applyNumberFormat="1" applyFont="1" applyBorder="1"/>
    <xf numFmtId="0" fontId="12" fillId="0" borderId="32" xfId="3" applyFont="1" applyBorder="1"/>
    <xf numFmtId="0" fontId="12" fillId="0" borderId="33" xfId="3" applyFont="1" applyBorder="1"/>
    <xf numFmtId="4" fontId="12" fillId="0" borderId="34" xfId="3" applyNumberFormat="1" applyFont="1" applyBorder="1"/>
    <xf numFmtId="0" fontId="12" fillId="0" borderId="0" xfId="3" applyFont="1" applyFill="1"/>
    <xf numFmtId="0" fontId="14" fillId="0" borderId="9" xfId="3" applyFont="1" applyBorder="1"/>
    <xf numFmtId="4" fontId="14" fillId="0" borderId="20" xfId="3" applyNumberFormat="1" applyFont="1" applyBorder="1"/>
    <xf numFmtId="4" fontId="14" fillId="0" borderId="10" xfId="3" applyNumberFormat="1" applyFont="1" applyBorder="1"/>
    <xf numFmtId="0" fontId="2" fillId="0" borderId="0" xfId="3" applyFont="1" applyFill="1" applyBorder="1" applyAlignment="1">
      <alignment horizontal="right"/>
    </xf>
    <xf numFmtId="4" fontId="2" fillId="0" borderId="0" xfId="3" applyNumberFormat="1" applyFont="1" applyBorder="1" applyAlignment="1">
      <alignment horizontal="right"/>
    </xf>
    <xf numFmtId="0" fontId="12" fillId="0" borderId="0" xfId="3" applyFont="1" applyBorder="1"/>
    <xf numFmtId="0" fontId="2" fillId="0" borderId="3" xfId="3" applyFont="1" applyFill="1" applyBorder="1" applyAlignment="1">
      <alignment horizontal="right"/>
    </xf>
    <xf numFmtId="0" fontId="12" fillId="0" borderId="3" xfId="3" applyFont="1" applyBorder="1"/>
    <xf numFmtId="49" fontId="14" fillId="5" borderId="35" xfId="3" applyNumberFormat="1" applyFont="1" applyFill="1" applyBorder="1" applyAlignment="1">
      <alignment horizontal="center" vertical="center" wrapText="1"/>
    </xf>
    <xf numFmtId="49" fontId="5" fillId="5" borderId="2" xfId="3" applyNumberFormat="1" applyFont="1" applyFill="1" applyBorder="1" applyAlignment="1">
      <alignment horizontal="center" vertical="center" wrapText="1"/>
    </xf>
    <xf numFmtId="49" fontId="14" fillId="5" borderId="12" xfId="3" applyNumberFormat="1" applyFont="1" applyFill="1" applyBorder="1" applyAlignment="1">
      <alignment horizontal="center" vertical="center" wrapText="1"/>
    </xf>
    <xf numFmtId="49" fontId="12" fillId="5" borderId="5" xfId="3" applyNumberFormat="1" applyFont="1" applyFill="1" applyBorder="1" applyAlignment="1">
      <alignment horizontal="center" vertical="center" wrapText="1"/>
    </xf>
    <xf numFmtId="49" fontId="3" fillId="5" borderId="2" xfId="3" applyNumberFormat="1" applyFont="1" applyFill="1" applyBorder="1" applyAlignment="1">
      <alignment horizontal="center" vertical="center" wrapText="1"/>
    </xf>
    <xf numFmtId="49" fontId="3" fillId="5" borderId="12" xfId="3" applyNumberFormat="1" applyFont="1" applyFill="1" applyBorder="1" applyAlignment="1">
      <alignment horizontal="center" vertical="center" wrapText="1"/>
    </xf>
    <xf numFmtId="49" fontId="7" fillId="5" borderId="13" xfId="3" applyNumberFormat="1" applyFont="1" applyFill="1" applyBorder="1" applyAlignment="1">
      <alignment horizontal="center" vertical="center" wrapText="1"/>
    </xf>
    <xf numFmtId="49" fontId="3" fillId="5" borderId="11" xfId="3" applyNumberFormat="1" applyFont="1" applyFill="1" applyBorder="1" applyAlignment="1">
      <alignment horizontal="center" vertical="center" wrapText="1"/>
    </xf>
    <xf numFmtId="0" fontId="3" fillId="0" borderId="36" xfId="3" applyFont="1" applyFill="1" applyBorder="1"/>
    <xf numFmtId="0" fontId="2" fillId="0" borderId="34" xfId="3" applyFont="1" applyFill="1" applyBorder="1" applyAlignment="1">
      <alignment horizontal="center"/>
    </xf>
    <xf numFmtId="4" fontId="2" fillId="0" borderId="37" xfId="3" applyNumberFormat="1" applyFont="1" applyFill="1" applyBorder="1"/>
    <xf numFmtId="4" fontId="2" fillId="0" borderId="38" xfId="3" applyNumberFormat="1" applyFont="1" applyFill="1" applyBorder="1"/>
    <xf numFmtId="4" fontId="3" fillId="0" borderId="39" xfId="3" applyNumberFormat="1" applyFont="1" applyFill="1" applyBorder="1"/>
    <xf numFmtId="4" fontId="2" fillId="0" borderId="40" xfId="3" applyNumberFormat="1" applyFont="1" applyFill="1" applyBorder="1"/>
    <xf numFmtId="4" fontId="2" fillId="0" borderId="33" xfId="3" applyNumberFormat="1" applyFont="1" applyFill="1" applyBorder="1"/>
    <xf numFmtId="0" fontId="3" fillId="0" borderId="41" xfId="3" applyFont="1" applyFill="1" applyBorder="1"/>
    <xf numFmtId="0" fontId="2" fillId="0" borderId="42" xfId="3" applyFont="1" applyFill="1" applyBorder="1" applyAlignment="1">
      <alignment horizontal="center"/>
    </xf>
    <xf numFmtId="4" fontId="2" fillId="0" borderId="43" xfId="3" applyNumberFormat="1" applyFont="1" applyFill="1" applyBorder="1"/>
    <xf numFmtId="4" fontId="2" fillId="0" borderId="42" xfId="3" applyNumberFormat="1" applyFont="1" applyFill="1" applyBorder="1"/>
    <xf numFmtId="4" fontId="3" fillId="0" borderId="44" xfId="3" applyNumberFormat="1" applyFont="1" applyFill="1" applyBorder="1"/>
    <xf numFmtId="4" fontId="2" fillId="0" borderId="41" xfId="3" applyNumberFormat="1" applyFont="1" applyFill="1" applyBorder="1"/>
    <xf numFmtId="4" fontId="2" fillId="0" borderId="45" xfId="3" applyNumberFormat="1" applyFont="1" applyFill="1" applyBorder="1"/>
    <xf numFmtId="4" fontId="3" fillId="4" borderId="11" xfId="3" applyNumberFormat="1" applyFont="1" applyFill="1" applyBorder="1"/>
    <xf numFmtId="0" fontId="3" fillId="0" borderId="46" xfId="3" applyFont="1" applyBorder="1"/>
    <xf numFmtId="0" fontId="2" fillId="0" borderId="47" xfId="3" applyFont="1" applyBorder="1" applyAlignment="1">
      <alignment horizontal="right"/>
    </xf>
    <xf numFmtId="4" fontId="2" fillId="0" borderId="48" xfId="3" applyNumberFormat="1" applyFont="1" applyFill="1" applyBorder="1"/>
    <xf numFmtId="4" fontId="2" fillId="0" borderId="47" xfId="3" applyNumberFormat="1" applyFont="1" applyFill="1" applyBorder="1"/>
    <xf numFmtId="4" fontId="3" fillId="0" borderId="49" xfId="3" applyNumberFormat="1" applyFont="1" applyFill="1" applyBorder="1"/>
    <xf numFmtId="4" fontId="2" fillId="0" borderId="46" xfId="3" applyNumberFormat="1" applyFont="1" applyFill="1" applyBorder="1"/>
    <xf numFmtId="4" fontId="2" fillId="0" borderId="50" xfId="3" applyNumberFormat="1" applyFont="1" applyFill="1" applyBorder="1"/>
    <xf numFmtId="0" fontId="14" fillId="0" borderId="35" xfId="3" applyFont="1" applyBorder="1"/>
    <xf numFmtId="0" fontId="7" fillId="0" borderId="51" xfId="3" applyFont="1" applyBorder="1"/>
    <xf numFmtId="4" fontId="3" fillId="0" borderId="11" xfId="3" applyNumberFormat="1" applyFont="1" applyFill="1" applyBorder="1"/>
    <xf numFmtId="4" fontId="3" fillId="0" borderId="51" xfId="3" applyNumberFormat="1" applyFont="1" applyFill="1" applyBorder="1"/>
    <xf numFmtId="4" fontId="3" fillId="0" borderId="2" xfId="3" applyNumberFormat="1" applyFont="1" applyFill="1" applyBorder="1"/>
    <xf numFmtId="4" fontId="3" fillId="0" borderId="12" xfId="3" applyNumberFormat="1" applyFont="1" applyFill="1" applyBorder="1"/>
    <xf numFmtId="0" fontId="5" fillId="0" borderId="0" xfId="3" applyFont="1"/>
    <xf numFmtId="4" fontId="12" fillId="0" borderId="0" xfId="3" applyNumberFormat="1" applyFont="1"/>
    <xf numFmtId="0" fontId="2" fillId="0" borderId="0" xfId="3" applyFont="1" applyFill="1" applyBorder="1"/>
    <xf numFmtId="0" fontId="22" fillId="0" borderId="0" xfId="3" applyFont="1"/>
    <xf numFmtId="0" fontId="9" fillId="0" borderId="0" xfId="0" applyFont="1" applyFill="1" applyBorder="1"/>
    <xf numFmtId="43" fontId="9" fillId="0" borderId="18" xfId="1" applyNumberFormat="1" applyFont="1" applyFill="1" applyBorder="1"/>
    <xf numFmtId="43" fontId="9" fillId="0" borderId="15" xfId="1" applyFont="1" applyFill="1" applyBorder="1"/>
    <xf numFmtId="0" fontId="9" fillId="0" borderId="0" xfId="0" applyFont="1"/>
    <xf numFmtId="0" fontId="23" fillId="0" borderId="0" xfId="0" applyFont="1"/>
    <xf numFmtId="0" fontId="9" fillId="4" borderId="1" xfId="0" applyFont="1" applyFill="1" applyBorder="1"/>
    <xf numFmtId="0" fontId="23" fillId="0" borderId="0" xfId="0" applyFont="1" applyFill="1" applyBorder="1"/>
    <xf numFmtId="43" fontId="23" fillId="0" borderId="18" xfId="0" applyNumberFormat="1" applyFont="1" applyBorder="1"/>
    <xf numFmtId="4" fontId="23" fillId="0" borderId="25" xfId="0" applyNumberFormat="1" applyFont="1" applyFill="1" applyBorder="1"/>
    <xf numFmtId="4" fontId="23" fillId="0" borderId="26" xfId="0" applyNumberFormat="1" applyFont="1" applyBorder="1"/>
    <xf numFmtId="43" fontId="23" fillId="0" borderId="18" xfId="1" applyFont="1" applyFill="1" applyBorder="1"/>
    <xf numFmtId="4" fontId="23" fillId="0" borderId="25" xfId="0" applyNumberFormat="1" applyFont="1" applyBorder="1"/>
    <xf numFmtId="164" fontId="3" fillId="3" borderId="13" xfId="0" applyNumberFormat="1" applyFont="1" applyFill="1" applyBorder="1"/>
    <xf numFmtId="4" fontId="2" fillId="0" borderId="53" xfId="0" applyNumberFormat="1" applyFont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right"/>
    </xf>
    <xf numFmtId="43" fontId="6" fillId="7" borderId="13" xfId="0" applyNumberFormat="1" applyFont="1" applyFill="1" applyBorder="1" applyAlignment="1">
      <alignment horizontal="right"/>
    </xf>
    <xf numFmtId="43" fontId="6" fillId="7" borderId="13" xfId="1" applyFont="1" applyFill="1" applyBorder="1" applyAlignment="1">
      <alignment horizontal="right"/>
    </xf>
    <xf numFmtId="4" fontId="2" fillId="7" borderId="14" xfId="0" applyNumberFormat="1" applyFont="1" applyFill="1" applyBorder="1"/>
    <xf numFmtId="43" fontId="2" fillId="0" borderId="18" xfId="0" applyNumberFormat="1" applyFont="1" applyBorder="1" applyAlignment="1">
      <alignment horizontal="right"/>
    </xf>
    <xf numFmtId="4" fontId="14" fillId="0" borderId="19" xfId="0" applyNumberFormat="1" applyFont="1" applyBorder="1" applyAlignment="1"/>
    <xf numFmtId="4" fontId="14" fillId="0" borderId="17" xfId="0" applyNumberFormat="1" applyFont="1" applyBorder="1" applyAlignment="1">
      <alignment horizontal="right"/>
    </xf>
    <xf numFmtId="43" fontId="2" fillId="7" borderId="13" xfId="0" applyNumberFormat="1" applyFont="1" applyFill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4" fontId="3" fillId="3" borderId="14" xfId="0" applyNumberFormat="1" applyFont="1" applyFill="1" applyBorder="1"/>
    <xf numFmtId="43" fontId="3" fillId="8" borderId="11" xfId="0" applyNumberFormat="1" applyFont="1" applyFill="1" applyBorder="1"/>
    <xf numFmtId="4" fontId="12" fillId="7" borderId="21" xfId="0" applyNumberFormat="1" applyFont="1" applyFill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 horizontal="right"/>
    </xf>
    <xf numFmtId="167" fontId="17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" fontId="6" fillId="0" borderId="0" xfId="0" applyNumberFormat="1" applyFont="1" applyAlignment="1">
      <alignment horizontal="right"/>
    </xf>
    <xf numFmtId="43" fontId="2" fillId="3" borderId="14" xfId="1" applyNumberFormat="1" applyFont="1" applyFill="1" applyBorder="1"/>
    <xf numFmtId="4" fontId="2" fillId="0" borderId="18" xfId="0" applyNumberFormat="1" applyFont="1" applyBorder="1"/>
    <xf numFmtId="4" fontId="2" fillId="7" borderId="13" xfId="0" applyNumberFormat="1" applyFont="1" applyFill="1" applyBorder="1"/>
    <xf numFmtId="0" fontId="2" fillId="9" borderId="0" xfId="0" applyFont="1" applyFill="1"/>
    <xf numFmtId="0" fontId="2" fillId="9" borderId="0" xfId="0" applyFont="1" applyFill="1" applyBorder="1"/>
    <xf numFmtId="43" fontId="2" fillId="9" borderId="18" xfId="0" applyNumberFormat="1" applyFont="1" applyFill="1" applyBorder="1"/>
    <xf numFmtId="43" fontId="2" fillId="9" borderId="18" xfId="1" applyFont="1" applyFill="1" applyBorder="1"/>
    <xf numFmtId="43" fontId="2" fillId="9" borderId="26" xfId="1" applyFont="1" applyFill="1" applyBorder="1"/>
    <xf numFmtId="4" fontId="2" fillId="9" borderId="25" xfId="0" applyNumberFormat="1" applyFont="1" applyFill="1" applyBorder="1"/>
    <xf numFmtId="4" fontId="2" fillId="9" borderId="26" xfId="0" applyNumberFormat="1" applyFont="1" applyFill="1" applyBorder="1"/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22"/>
  <sheetViews>
    <sheetView topLeftCell="C1" zoomScaleNormal="100" zoomScaleSheetLayoutView="100" workbookViewId="0">
      <selection activeCell="F71" sqref="F71"/>
    </sheetView>
  </sheetViews>
  <sheetFormatPr baseColWidth="10" defaultColWidth="11.42578125" defaultRowHeight="12" customHeight="1"/>
  <cols>
    <col min="1" max="1" width="1.7109375" style="5" bestFit="1" customWidth="1"/>
    <col min="2" max="2" width="7" style="59" bestFit="1" customWidth="1"/>
    <col min="3" max="3" width="63.140625" style="5" bestFit="1" customWidth="1"/>
    <col min="4" max="4" width="11.140625" style="5" bestFit="1" customWidth="1"/>
    <col min="5" max="6" width="15.85546875" style="6" bestFit="1" customWidth="1"/>
    <col min="7" max="7" width="16" style="6" bestFit="1" customWidth="1"/>
    <col min="8" max="8" width="15.85546875" style="6" bestFit="1" customWidth="1"/>
    <col min="9" max="9" width="15.42578125" style="100" bestFit="1" customWidth="1"/>
    <col min="10" max="10" width="15.42578125" style="100" customWidth="1"/>
    <col min="11" max="11" width="21.85546875" style="3" bestFit="1" customWidth="1"/>
    <col min="12" max="12" width="13.42578125" style="4" customWidth="1"/>
    <col min="13" max="14" width="10.85546875" customWidth="1"/>
    <col min="15" max="16384" width="11.42578125" style="5"/>
  </cols>
  <sheetData>
    <row r="1" spans="1:14" s="6" customFormat="1" ht="23.25" thickBot="1">
      <c r="B1" s="58"/>
      <c r="C1" s="33" t="s">
        <v>16</v>
      </c>
      <c r="D1" s="34"/>
      <c r="E1" s="112" t="s">
        <v>36</v>
      </c>
      <c r="F1" s="112" t="s">
        <v>37</v>
      </c>
      <c r="G1" s="112"/>
      <c r="H1" s="35"/>
      <c r="I1" s="84" t="s">
        <v>32</v>
      </c>
      <c r="J1" s="35" t="s">
        <v>33</v>
      </c>
      <c r="K1" s="261"/>
      <c r="L1" s="262"/>
    </row>
    <row r="2" spans="1:14" s="6" customFormat="1" ht="12" customHeight="1" thickBot="1">
      <c r="B2" s="59"/>
      <c r="C2" s="36"/>
      <c r="D2" s="36"/>
      <c r="E2" s="113"/>
      <c r="F2" s="113"/>
      <c r="G2" s="114"/>
      <c r="H2" s="101"/>
      <c r="I2" s="85"/>
      <c r="J2" s="86"/>
      <c r="K2" s="3"/>
      <c r="L2" s="3"/>
    </row>
    <row r="3" spans="1:14" ht="12" customHeight="1" thickBot="1">
      <c r="A3" s="5" t="str">
        <f>IF(C3&lt;&gt;"","*","")</f>
        <v>*</v>
      </c>
      <c r="B3" s="59">
        <v>1</v>
      </c>
      <c r="C3" s="1" t="s">
        <v>31</v>
      </c>
      <c r="D3" s="2"/>
      <c r="E3" s="115"/>
      <c r="F3" s="115"/>
      <c r="G3" s="116"/>
      <c r="H3" s="102"/>
      <c r="I3" s="87"/>
      <c r="J3" s="88"/>
    </row>
    <row r="4" spans="1:14" ht="12" customHeight="1">
      <c r="A4" s="5" t="str">
        <f>IF(C4&lt;&gt;"","*","")</f>
        <v>*</v>
      </c>
      <c r="B4" s="59">
        <f>IF(A4=""," ",IF(B3=" ",IF(B2=" ",B1+1,B2+1),B3+1))</f>
        <v>2</v>
      </c>
      <c r="C4" s="5" t="s">
        <v>45</v>
      </c>
      <c r="D4" s="6"/>
      <c r="E4" s="81">
        <v>48815.4</v>
      </c>
      <c r="F4" s="81"/>
      <c r="G4" s="117"/>
      <c r="H4" s="103"/>
      <c r="I4" s="83"/>
      <c r="J4" s="89"/>
    </row>
    <row r="5" spans="1:14" ht="12" customHeight="1">
      <c r="A5" s="5" t="str">
        <f t="shared" ref="A5:A60" si="0">IF(C5&lt;&gt;"","*","")</f>
        <v/>
      </c>
      <c r="B5" s="59" t="str">
        <f>IF(A5=""," ",IF(B4=" ",IF(B3=" ",B2+1,B3+1),B4+1))</f>
        <v xml:space="preserve"> </v>
      </c>
      <c r="D5" s="6"/>
      <c r="E5" s="81"/>
      <c r="F5" s="81"/>
      <c r="G5" s="117"/>
      <c r="H5" s="103"/>
      <c r="I5" s="83"/>
      <c r="J5" s="89"/>
    </row>
    <row r="6" spans="1:14" s="18" customFormat="1" ht="12.75" customHeight="1" thickBot="1">
      <c r="A6" s="5" t="str">
        <f t="shared" si="0"/>
        <v/>
      </c>
      <c r="B6" s="59" t="str">
        <f t="shared" ref="B6:B61" si="1">IF(A6=""," ",IF(B5=" ",IF(B4=" ",B3+1,B4+1),B5+1))</f>
        <v xml:space="preserve"> </v>
      </c>
      <c r="C6" s="12"/>
      <c r="D6" s="72"/>
      <c r="E6" s="145"/>
      <c r="F6" s="145"/>
      <c r="G6" s="118"/>
      <c r="H6" s="104"/>
      <c r="I6" s="83"/>
      <c r="J6" s="89"/>
      <c r="K6" s="8"/>
      <c r="L6" s="11"/>
    </row>
    <row r="7" spans="1:14" ht="14.25" customHeight="1" thickBot="1">
      <c r="A7" s="5" t="str">
        <f t="shared" si="0"/>
        <v>*</v>
      </c>
      <c r="B7" s="59">
        <f t="shared" si="1"/>
        <v>3</v>
      </c>
      <c r="C7" s="13" t="s">
        <v>46</v>
      </c>
      <c r="D7" s="14"/>
      <c r="E7" s="119">
        <v>48815.4</v>
      </c>
      <c r="F7" s="119"/>
      <c r="G7" s="119"/>
      <c r="H7" s="105"/>
      <c r="I7" s="92"/>
      <c r="J7" s="82"/>
      <c r="K7" s="15"/>
      <c r="L7" s="16"/>
    </row>
    <row r="8" spans="1:14" s="18" customFormat="1" ht="12" customHeight="1" thickBot="1">
      <c r="A8" s="5" t="str">
        <f t="shared" si="0"/>
        <v/>
      </c>
      <c r="B8" s="59" t="str">
        <f t="shared" si="1"/>
        <v xml:space="preserve"> </v>
      </c>
      <c r="C8" s="5"/>
      <c r="D8" s="6"/>
      <c r="E8" s="81"/>
      <c r="F8" s="81"/>
      <c r="G8" s="117"/>
      <c r="H8" s="103"/>
      <c r="I8" s="83"/>
      <c r="J8" s="89"/>
      <c r="K8" s="8"/>
      <c r="L8" s="9"/>
    </row>
    <row r="9" spans="1:14" ht="12" customHeight="1" thickBot="1">
      <c r="A9" s="5" t="str">
        <f t="shared" si="0"/>
        <v>*</v>
      </c>
      <c r="B9" s="59">
        <f t="shared" si="1"/>
        <v>4</v>
      </c>
      <c r="C9" s="1" t="s">
        <v>78</v>
      </c>
      <c r="D9" s="2"/>
      <c r="E9" s="115"/>
      <c r="F9" s="115"/>
      <c r="G9" s="116"/>
      <c r="H9" s="102"/>
      <c r="I9" s="87"/>
      <c r="J9" s="88"/>
    </row>
    <row r="10" spans="1:14" s="18" customFormat="1" ht="12" customHeight="1">
      <c r="A10" s="5" t="str">
        <f t="shared" si="0"/>
        <v>*</v>
      </c>
      <c r="B10" s="59">
        <f t="shared" si="1"/>
        <v>5</v>
      </c>
      <c r="C10" s="18" t="s">
        <v>44</v>
      </c>
      <c r="D10" s="10"/>
      <c r="E10" s="77"/>
      <c r="F10" s="77"/>
      <c r="G10" s="78"/>
      <c r="H10" s="107"/>
      <c r="I10" s="83"/>
      <c r="J10" s="89"/>
      <c r="K10" s="8"/>
      <c r="L10" s="9"/>
    </row>
    <row r="11" spans="1:14" ht="12" customHeight="1" thickBot="1">
      <c r="A11" s="5" t="str">
        <f t="shared" si="0"/>
        <v/>
      </c>
      <c r="B11" s="59" t="str">
        <f>IF(A11=""," ",IF(B10=" ",IF(#REF!=" ",B9+1,#REF!+1),B10+1))</f>
        <v xml:space="preserve"> </v>
      </c>
      <c r="D11" s="6"/>
      <c r="E11" s="81"/>
      <c r="F11" s="81"/>
      <c r="G11" s="117"/>
      <c r="H11" s="103"/>
      <c r="I11" s="83"/>
      <c r="J11" s="89"/>
      <c r="K11" s="15"/>
      <c r="L11" s="19"/>
    </row>
    <row r="12" spans="1:14" ht="12" customHeight="1" thickBot="1">
      <c r="A12" s="5" t="str">
        <f t="shared" si="0"/>
        <v>*</v>
      </c>
      <c r="B12" s="59">
        <f>IF(A12=""," ",IF(B11=" ",IF(B10=" ",#REF!+1,B10+1),B11+1))</f>
        <v>6</v>
      </c>
      <c r="C12" s="13" t="s">
        <v>8</v>
      </c>
      <c r="D12" s="76"/>
      <c r="E12" s="122">
        <f>SUM(E10:E11)</f>
        <v>0</v>
      </c>
      <c r="F12" s="122">
        <f>SUM(F10:F11)</f>
        <v>0</v>
      </c>
      <c r="G12" s="123">
        <f>SUM(G10:G11)</f>
        <v>0</v>
      </c>
      <c r="H12" s="108">
        <f>SUM(H10:H11)</f>
        <v>0</v>
      </c>
      <c r="I12" s="90">
        <f>E12-G12</f>
        <v>0</v>
      </c>
      <c r="J12" s="91"/>
      <c r="K12" s="15"/>
      <c r="L12" s="16"/>
    </row>
    <row r="13" spans="1:14" s="18" customFormat="1" ht="12" customHeight="1" thickBot="1">
      <c r="A13" s="5" t="str">
        <f t="shared" si="0"/>
        <v/>
      </c>
      <c r="B13" s="59" t="str">
        <f>IF(A13=""," ",IF(B12=" ",IF(B11=" ",#REF!+1,B11+1),B12+1))</f>
        <v xml:space="preserve"> </v>
      </c>
      <c r="C13" s="5"/>
      <c r="D13" s="6"/>
      <c r="E13" s="81"/>
      <c r="F13" s="81"/>
      <c r="G13" s="117"/>
      <c r="H13" s="103"/>
      <c r="I13" s="83"/>
      <c r="J13" s="89"/>
      <c r="K13" s="20"/>
      <c r="L13" s="9"/>
    </row>
    <row r="14" spans="1:14" ht="12" customHeight="1" thickBot="1">
      <c r="A14" s="5" t="str">
        <f t="shared" si="0"/>
        <v>*</v>
      </c>
      <c r="B14" s="59">
        <f>IF(A14=""," ",IF(B13=" ",IF(B12=" ",#REF!+1,B12+1),B13+1))</f>
        <v>7</v>
      </c>
      <c r="C14" s="1" t="s">
        <v>35</v>
      </c>
      <c r="D14" s="2"/>
      <c r="E14" s="115"/>
      <c r="F14" s="115"/>
      <c r="G14" s="116"/>
      <c r="H14" s="102"/>
      <c r="I14" s="87"/>
      <c r="J14" s="88"/>
    </row>
    <row r="15" spans="1:14" s="18" customFormat="1" ht="12" customHeight="1">
      <c r="A15" s="5" t="str">
        <f t="shared" si="0"/>
        <v>*</v>
      </c>
      <c r="B15" s="59">
        <f>IF(A15=""," ",IF(B14=" ",IF(B13=" ",#REF!+1,B13+1),B14+1))</f>
        <v>8</v>
      </c>
      <c r="C15" s="21" t="s">
        <v>55</v>
      </c>
      <c r="D15" s="10"/>
      <c r="E15" s="77"/>
      <c r="F15" s="77"/>
      <c r="G15" s="79"/>
      <c r="H15" s="109"/>
      <c r="I15" s="97"/>
      <c r="J15" s="99"/>
      <c r="K15" s="8"/>
      <c r="L15" s="9"/>
      <c r="M15" s="61"/>
      <c r="N15" s="61"/>
    </row>
    <row r="16" spans="1:14" s="18" customFormat="1" ht="12" customHeight="1">
      <c r="A16" s="5" t="str">
        <f t="shared" si="0"/>
        <v>*</v>
      </c>
      <c r="B16" s="59">
        <f>IF(A16=""," ",IF(B15=" ",IF(B14=" ",#REF!+1,B14+1),B15+1))</f>
        <v>9</v>
      </c>
      <c r="C16" s="18" t="s">
        <v>9</v>
      </c>
      <c r="D16" s="10"/>
      <c r="E16" s="78"/>
      <c r="F16" s="78"/>
      <c r="G16" s="78"/>
      <c r="H16" s="78"/>
      <c r="I16" s="97"/>
      <c r="J16" s="99">
        <f t="shared" ref="J16:J19" si="2">H16-F16</f>
        <v>0</v>
      </c>
      <c r="K16" s="8"/>
      <c r="L16" s="11"/>
    </row>
    <row r="17" spans="1:12" s="18" customFormat="1" ht="12" customHeight="1">
      <c r="A17" s="5" t="str">
        <f t="shared" si="0"/>
        <v>*</v>
      </c>
      <c r="B17" s="59">
        <f>IF(A17=""," ",IF(B16=" ",IF(#REF!=" ",B15+1,#REF!+1),B16+1))</f>
        <v>10</v>
      </c>
      <c r="C17" s="18" t="s">
        <v>10</v>
      </c>
      <c r="D17" s="10"/>
      <c r="E17" s="78"/>
      <c r="F17" s="78"/>
      <c r="G17" s="78"/>
      <c r="H17" s="78"/>
      <c r="I17" s="97"/>
      <c r="J17" s="99">
        <f t="shared" si="2"/>
        <v>0</v>
      </c>
      <c r="K17" s="8"/>
      <c r="L17" s="11"/>
    </row>
    <row r="18" spans="1:12" s="18" customFormat="1" ht="12" customHeight="1">
      <c r="A18" s="5" t="str">
        <f t="shared" si="0"/>
        <v>*</v>
      </c>
      <c r="B18" s="59">
        <f>IF(A18=""," ",IF(B17=" ",IF(B16=" ",#REF!+1,B16+1),B17+1))</f>
        <v>11</v>
      </c>
      <c r="C18" s="18" t="s">
        <v>11</v>
      </c>
      <c r="D18" s="10"/>
      <c r="E18" s="78"/>
      <c r="F18" s="78"/>
      <c r="G18" s="78"/>
      <c r="H18" s="78"/>
      <c r="I18" s="97"/>
      <c r="J18" s="99">
        <f t="shared" si="2"/>
        <v>0</v>
      </c>
      <c r="K18" s="8"/>
      <c r="L18" s="11"/>
    </row>
    <row r="19" spans="1:12" s="18" customFormat="1" ht="12" customHeight="1">
      <c r="A19" s="5" t="str">
        <f t="shared" si="0"/>
        <v>*</v>
      </c>
      <c r="B19" s="59">
        <f t="shared" si="1"/>
        <v>12</v>
      </c>
      <c r="C19" s="18" t="s">
        <v>12</v>
      </c>
      <c r="D19" s="10"/>
      <c r="E19" s="78"/>
      <c r="F19" s="78"/>
      <c r="G19" s="78"/>
      <c r="H19" s="78"/>
      <c r="I19" s="97"/>
      <c r="J19" s="99">
        <f t="shared" si="2"/>
        <v>0</v>
      </c>
      <c r="K19" s="8"/>
      <c r="L19" s="11"/>
    </row>
    <row r="20" spans="1:12" ht="12" customHeight="1" thickBot="1">
      <c r="A20" s="5" t="str">
        <f t="shared" si="0"/>
        <v/>
      </c>
      <c r="B20" s="59" t="str">
        <f t="shared" si="1"/>
        <v xml:space="preserve"> </v>
      </c>
      <c r="C20" s="18"/>
      <c r="D20" s="10"/>
      <c r="E20" s="77"/>
      <c r="F20" s="124"/>
      <c r="G20" s="80"/>
      <c r="H20" s="109"/>
      <c r="I20" s="83"/>
      <c r="J20" s="89"/>
      <c r="K20" s="22"/>
      <c r="L20" s="11"/>
    </row>
    <row r="21" spans="1:12" s="18" customFormat="1" ht="12" customHeight="1" thickBot="1">
      <c r="A21" s="5" t="str">
        <f t="shared" si="0"/>
        <v>*</v>
      </c>
      <c r="B21" s="59">
        <f t="shared" si="1"/>
        <v>13</v>
      </c>
      <c r="C21" s="23" t="s">
        <v>17</v>
      </c>
      <c r="D21" s="14"/>
      <c r="E21" s="119">
        <f>SUM(E15:E20)</f>
        <v>0</v>
      </c>
      <c r="F21" s="119">
        <f>SUM(F16:F20)</f>
        <v>0</v>
      </c>
      <c r="G21" s="119">
        <f>SUM(G15:G20)</f>
        <v>0</v>
      </c>
      <c r="H21" s="105">
        <f>SUM(H16:H20)</f>
        <v>0</v>
      </c>
      <c r="I21" s="92">
        <f>E21-G21</f>
        <v>0</v>
      </c>
      <c r="J21" s="82">
        <f>H21-F21</f>
        <v>0</v>
      </c>
      <c r="K21" s="15"/>
      <c r="L21" s="24"/>
    </row>
    <row r="22" spans="1:12" s="18" customFormat="1" ht="12" customHeight="1">
      <c r="A22" s="5" t="str">
        <f t="shared" si="0"/>
        <v/>
      </c>
      <c r="B22" s="59" t="str">
        <f t="shared" si="1"/>
        <v xml:space="preserve"> </v>
      </c>
      <c r="C22" s="5"/>
      <c r="D22" s="6"/>
      <c r="E22" s="81"/>
      <c r="F22" s="81"/>
      <c r="G22" s="117"/>
      <c r="H22" s="103"/>
      <c r="I22" s="83"/>
      <c r="J22" s="89"/>
      <c r="K22" s="8"/>
      <c r="L22" s="9"/>
    </row>
    <row r="23" spans="1:12" s="18" customFormat="1" ht="12" customHeight="1">
      <c r="A23" s="5" t="str">
        <f t="shared" si="0"/>
        <v>*</v>
      </c>
      <c r="B23" s="59">
        <f t="shared" si="1"/>
        <v>14</v>
      </c>
      <c r="C23" s="7" t="s">
        <v>39</v>
      </c>
      <c r="D23" s="6"/>
      <c r="E23" s="81"/>
      <c r="F23" s="81"/>
      <c r="G23" s="117"/>
      <c r="H23" s="103"/>
      <c r="I23" s="83"/>
      <c r="J23" s="89"/>
      <c r="K23" s="8"/>
      <c r="L23" s="9"/>
    </row>
    <row r="24" spans="1:12" s="18" customFormat="1" ht="12" customHeight="1">
      <c r="A24" s="5" t="str">
        <f t="shared" si="0"/>
        <v/>
      </c>
      <c r="B24" s="59" t="str">
        <f>IF(A24=""," ",IF(B23=" ",IF(B22=" ",#REF!+1,B22+1),B23+1))</f>
        <v xml:space="preserve"> </v>
      </c>
      <c r="C24" s="7"/>
      <c r="D24" s="6"/>
      <c r="E24" s="81"/>
      <c r="F24" s="81"/>
      <c r="G24" s="117"/>
      <c r="H24" s="103"/>
      <c r="I24" s="83"/>
      <c r="J24" s="89"/>
      <c r="K24" s="8"/>
      <c r="L24" s="9"/>
    </row>
    <row r="25" spans="1:12" ht="12" customHeight="1">
      <c r="A25" s="5" t="str">
        <f t="shared" si="0"/>
        <v>*</v>
      </c>
      <c r="B25" s="59">
        <f t="shared" si="1"/>
        <v>15</v>
      </c>
      <c r="C25" s="26" t="s">
        <v>79</v>
      </c>
      <c r="E25" s="81"/>
      <c r="F25" s="81"/>
      <c r="G25" s="81"/>
      <c r="H25" s="103"/>
      <c r="I25" s="83"/>
      <c r="J25" s="103"/>
    </row>
    <row r="26" spans="1:12" ht="12" customHeight="1">
      <c r="A26" s="5" t="str">
        <f t="shared" si="0"/>
        <v>*</v>
      </c>
      <c r="B26" s="59">
        <f t="shared" si="1"/>
        <v>16</v>
      </c>
      <c r="C26" s="18" t="s">
        <v>19</v>
      </c>
      <c r="D26" s="10"/>
      <c r="E26" s="77"/>
      <c r="F26" s="81"/>
      <c r="G26" s="78"/>
      <c r="H26" s="107"/>
      <c r="I26" s="83">
        <f>E26-G26</f>
        <v>0</v>
      </c>
      <c r="J26" s="89"/>
    </row>
    <row r="27" spans="1:12" s="18" customFormat="1" ht="12" customHeight="1">
      <c r="A27" s="5" t="str">
        <f t="shared" si="0"/>
        <v>*</v>
      </c>
      <c r="B27" s="59">
        <f t="shared" si="1"/>
        <v>17</v>
      </c>
      <c r="C27" s="18" t="s">
        <v>20</v>
      </c>
      <c r="D27" s="10"/>
      <c r="E27" s="77"/>
      <c r="F27" s="77"/>
      <c r="G27" s="78"/>
      <c r="H27" s="107"/>
      <c r="I27" s="97">
        <f>E27-G27</f>
        <v>0</v>
      </c>
      <c r="J27" s="99"/>
      <c r="K27" s="8"/>
      <c r="L27" s="9"/>
    </row>
    <row r="28" spans="1:12" s="18" customFormat="1" ht="12" customHeight="1">
      <c r="A28" s="5" t="str">
        <f t="shared" si="0"/>
        <v>*</v>
      </c>
      <c r="B28" s="59">
        <f t="shared" si="1"/>
        <v>18</v>
      </c>
      <c r="C28" s="220" t="s">
        <v>22</v>
      </c>
      <c r="D28" s="220"/>
      <c r="E28" s="221">
        <f>SUM(E26:E27)</f>
        <v>0</v>
      </c>
      <c r="F28" s="221">
        <f ca="1">SUM(F26:F41)</f>
        <v>0</v>
      </c>
      <c r="G28" s="224">
        <f ca="1">SUM(G26:G41)</f>
        <v>0</v>
      </c>
      <c r="H28" s="221">
        <f ca="1">SUM(H26:H41)</f>
        <v>0</v>
      </c>
      <c r="I28" s="225">
        <f ca="1">E28-G28</f>
        <v>0</v>
      </c>
      <c r="J28" s="223">
        <f ca="1">H28-F28</f>
        <v>0</v>
      </c>
      <c r="K28" s="8"/>
      <c r="L28" s="11"/>
    </row>
    <row r="29" spans="1:12" s="18" customFormat="1" ht="12" customHeight="1">
      <c r="A29" s="5" t="str">
        <f t="shared" si="0"/>
        <v/>
      </c>
      <c r="B29" s="59" t="str">
        <f>IF(A29=""," ",IF(B28=" ",IF(B41=" ",B27+1,B41+1),B28+1))</f>
        <v xml:space="preserve"> </v>
      </c>
      <c r="C29" s="220"/>
      <c r="D29" s="10"/>
      <c r="E29" s="81"/>
      <c r="F29" s="131"/>
      <c r="G29" s="78"/>
      <c r="H29" s="131"/>
      <c r="I29" s="83"/>
      <c r="J29" s="89"/>
      <c r="K29" s="8"/>
      <c r="L29" s="11"/>
    </row>
    <row r="30" spans="1:12" s="18" customFormat="1" ht="12" customHeight="1">
      <c r="A30" s="5" t="str">
        <f t="shared" si="0"/>
        <v>*</v>
      </c>
      <c r="B30" s="59">
        <f>IF(A30=""," ",IF(B29=" ",IF(B28=" ",B41+1,B28+1),B29+1))</f>
        <v>19</v>
      </c>
      <c r="C30" s="6" t="s">
        <v>80</v>
      </c>
      <c r="D30" s="214"/>
      <c r="E30" s="215"/>
      <c r="F30" s="132">
        <v>500</v>
      </c>
      <c r="G30" s="78"/>
      <c r="H30" s="216"/>
      <c r="I30" s="83"/>
      <c r="J30" s="89"/>
      <c r="K30" s="8"/>
      <c r="L30" s="11"/>
    </row>
    <row r="31" spans="1:12" s="18" customFormat="1" ht="12" customHeight="1">
      <c r="A31" s="5" t="str">
        <f t="shared" si="0"/>
        <v>*</v>
      </c>
      <c r="B31" s="59">
        <f>IF(A31=""," ",IF(B30=" ",IF(B28=" ",B41+1,B28+1),B30+1))</f>
        <v>20</v>
      </c>
      <c r="C31" s="18" t="s">
        <v>23</v>
      </c>
      <c r="D31" s="10"/>
      <c r="E31" s="77"/>
      <c r="F31" s="133">
        <v>100</v>
      </c>
      <c r="G31" s="78"/>
      <c r="H31" s="133"/>
      <c r="I31" s="83"/>
      <c r="J31" s="89">
        <f>H31-F31</f>
        <v>-100</v>
      </c>
      <c r="K31" s="8"/>
      <c r="L31" s="9"/>
    </row>
    <row r="32" spans="1:12" s="18" customFormat="1" ht="12" customHeight="1">
      <c r="A32" s="5" t="str">
        <f t="shared" si="0"/>
        <v>*</v>
      </c>
      <c r="B32" s="59">
        <f>IF(A32=""," ",IF(B31=" ",IF(B30=" ",B28+1,B30+1),B31+1))</f>
        <v>21</v>
      </c>
      <c r="C32" s="18" t="s">
        <v>28</v>
      </c>
      <c r="D32" s="10"/>
      <c r="E32" s="77"/>
      <c r="F32" s="133">
        <v>100</v>
      </c>
      <c r="G32" s="78"/>
      <c r="H32" s="133"/>
      <c r="I32" s="97"/>
      <c r="J32" s="89"/>
      <c r="K32" s="8"/>
      <c r="L32" s="9"/>
    </row>
    <row r="33" spans="1:14" s="18" customFormat="1" ht="12" customHeight="1">
      <c r="A33" s="5" t="str">
        <f t="shared" si="0"/>
        <v>*</v>
      </c>
      <c r="B33" s="59">
        <f t="shared" si="1"/>
        <v>22</v>
      </c>
      <c r="C33" s="18" t="s">
        <v>24</v>
      </c>
      <c r="D33" s="10"/>
      <c r="E33" s="77"/>
      <c r="F33" s="133">
        <v>0</v>
      </c>
      <c r="G33" s="78"/>
      <c r="H33" s="133"/>
      <c r="I33" s="97"/>
      <c r="J33" s="89">
        <f t="shared" ref="J33:J40" si="3">H33-F33</f>
        <v>0</v>
      </c>
      <c r="K33" s="8"/>
      <c r="L33" s="9"/>
    </row>
    <row r="34" spans="1:14" s="18" customFormat="1" ht="12" customHeight="1">
      <c r="A34" s="5" t="str">
        <f t="shared" si="0"/>
        <v>*</v>
      </c>
      <c r="B34" s="59">
        <f t="shared" si="1"/>
        <v>23</v>
      </c>
      <c r="C34" s="18" t="s">
        <v>49</v>
      </c>
      <c r="D34" s="10"/>
      <c r="E34" s="77"/>
      <c r="F34" s="133">
        <v>300</v>
      </c>
      <c r="G34" s="78"/>
      <c r="H34" s="133"/>
      <c r="I34" s="97"/>
      <c r="J34" s="89"/>
      <c r="K34" s="8"/>
      <c r="L34" s="9"/>
    </row>
    <row r="35" spans="1:14" s="18" customFormat="1" ht="12" customHeight="1">
      <c r="A35" s="5" t="str">
        <f t="shared" si="0"/>
        <v>*</v>
      </c>
      <c r="B35" s="59">
        <f t="shared" si="1"/>
        <v>24</v>
      </c>
      <c r="C35" s="18" t="s">
        <v>25</v>
      </c>
      <c r="D35" s="10"/>
      <c r="E35" s="77"/>
      <c r="F35" s="133">
        <v>1000</v>
      </c>
      <c r="G35" s="78"/>
      <c r="H35" s="133"/>
      <c r="I35" s="97"/>
      <c r="J35" s="89">
        <f t="shared" si="3"/>
        <v>-1000</v>
      </c>
      <c r="K35" s="8"/>
      <c r="L35" s="9"/>
    </row>
    <row r="36" spans="1:14" s="18" customFormat="1" ht="12" customHeight="1">
      <c r="A36" s="5" t="str">
        <f t="shared" si="0"/>
        <v>*</v>
      </c>
      <c r="B36" s="59">
        <f t="shared" si="1"/>
        <v>25</v>
      </c>
      <c r="C36" s="18" t="s">
        <v>50</v>
      </c>
      <c r="D36" s="10"/>
      <c r="E36" s="77"/>
      <c r="F36" s="133">
        <v>2000</v>
      </c>
      <c r="G36" s="78"/>
      <c r="H36" s="133"/>
      <c r="I36" s="97"/>
      <c r="J36" s="89">
        <f t="shared" si="3"/>
        <v>-2000</v>
      </c>
      <c r="K36" s="8"/>
      <c r="L36" s="9"/>
    </row>
    <row r="37" spans="1:14" ht="12" customHeight="1">
      <c r="A37" s="5" t="str">
        <f t="shared" si="0"/>
        <v>*</v>
      </c>
      <c r="B37" s="59">
        <f t="shared" si="1"/>
        <v>26</v>
      </c>
      <c r="C37" s="18" t="s">
        <v>26</v>
      </c>
      <c r="D37" s="10"/>
      <c r="E37" s="77"/>
      <c r="F37" s="133">
        <v>0</v>
      </c>
      <c r="G37" s="78"/>
      <c r="H37" s="133"/>
      <c r="I37" s="97"/>
      <c r="J37" s="89">
        <f t="shared" si="3"/>
        <v>0</v>
      </c>
    </row>
    <row r="38" spans="1:14" ht="12" customHeight="1">
      <c r="A38" s="5" t="str">
        <f t="shared" si="0"/>
        <v>*</v>
      </c>
      <c r="B38" s="59">
        <f t="shared" si="1"/>
        <v>27</v>
      </c>
      <c r="C38" s="18" t="s">
        <v>51</v>
      </c>
      <c r="D38" s="10"/>
      <c r="E38" s="77"/>
      <c r="F38" s="133">
        <v>5000</v>
      </c>
      <c r="G38" s="78"/>
      <c r="H38" s="133"/>
      <c r="I38" s="97"/>
      <c r="J38" s="89"/>
    </row>
    <row r="39" spans="1:14" s="18" customFormat="1" ht="12" customHeight="1">
      <c r="A39" s="5" t="str">
        <f t="shared" si="0"/>
        <v>*</v>
      </c>
      <c r="B39" s="59">
        <f t="shared" si="1"/>
        <v>28</v>
      </c>
      <c r="C39" s="18" t="s">
        <v>27</v>
      </c>
      <c r="D39" s="10"/>
      <c r="E39" s="77"/>
      <c r="F39" s="133">
        <v>500</v>
      </c>
      <c r="G39" s="78"/>
      <c r="H39" s="133"/>
      <c r="I39" s="97"/>
      <c r="J39" s="89">
        <f>H39-F39</f>
        <v>-500</v>
      </c>
      <c r="K39" s="8"/>
      <c r="L39" s="9"/>
    </row>
    <row r="40" spans="1:14" ht="12" customHeight="1">
      <c r="A40" s="5" t="str">
        <f t="shared" si="0"/>
        <v>*</v>
      </c>
      <c r="B40" s="59">
        <f t="shared" si="1"/>
        <v>29</v>
      </c>
      <c r="C40" s="5" t="s">
        <v>6</v>
      </c>
      <c r="E40" s="81"/>
      <c r="F40" s="131">
        <v>100</v>
      </c>
      <c r="G40" s="78"/>
      <c r="H40" s="131"/>
      <c r="I40" s="83"/>
      <c r="J40" s="89">
        <f t="shared" si="3"/>
        <v>-100</v>
      </c>
    </row>
    <row r="41" spans="1:14" s="18" customFormat="1" ht="12" customHeight="1">
      <c r="A41" s="5" t="str">
        <f>IF(C41&lt;&gt;"","*","")</f>
        <v>*</v>
      </c>
      <c r="B41" s="59">
        <f t="shared" si="1"/>
        <v>30</v>
      </c>
      <c r="C41" s="18" t="s">
        <v>21</v>
      </c>
      <c r="D41" s="10"/>
      <c r="E41" s="77"/>
      <c r="F41" s="77">
        <f>E27*0.25</f>
        <v>0</v>
      </c>
      <c r="G41" s="78"/>
      <c r="H41" s="107"/>
      <c r="I41" s="97"/>
      <c r="J41" s="89">
        <f>H41-F41</f>
        <v>0</v>
      </c>
      <c r="K41" s="8"/>
      <c r="L41" s="9"/>
    </row>
    <row r="42" spans="1:14" ht="12" customHeight="1" thickBot="1">
      <c r="A42" s="5" t="str">
        <f t="shared" si="0"/>
        <v>*</v>
      </c>
      <c r="B42" s="59">
        <f t="shared" si="1"/>
        <v>31</v>
      </c>
      <c r="C42" s="218" t="s">
        <v>81</v>
      </c>
      <c r="D42" s="218"/>
      <c r="E42" s="221"/>
      <c r="F42" s="221">
        <f>SUM(F30:F40)</f>
        <v>9600</v>
      </c>
      <c r="G42" s="221"/>
      <c r="H42" s="221">
        <v>0</v>
      </c>
      <c r="I42" s="222"/>
      <c r="J42" s="223">
        <f>H42-F42</f>
        <v>-9600</v>
      </c>
    </row>
    <row r="43" spans="1:14" ht="12" customHeight="1" thickBot="1">
      <c r="A43" s="5" t="str">
        <f t="shared" si="0"/>
        <v>*</v>
      </c>
      <c r="C43" s="219" t="s">
        <v>104</v>
      </c>
      <c r="D43" s="28"/>
      <c r="E43" s="125">
        <f>E28</f>
        <v>0</v>
      </c>
      <c r="F43" s="125">
        <f>F42</f>
        <v>9600</v>
      </c>
      <c r="G43" s="126"/>
      <c r="H43" s="110"/>
      <c r="I43" s="95">
        <f>G43-E43</f>
        <v>0</v>
      </c>
      <c r="J43" s="96">
        <f>H43-F43</f>
        <v>-9600</v>
      </c>
    </row>
    <row r="44" spans="1:14" s="18" customFormat="1" ht="12" customHeight="1">
      <c r="A44" s="5" t="str">
        <f t="shared" si="0"/>
        <v/>
      </c>
      <c r="B44" s="59" t="str">
        <f>IF(A44=""," ",IF(B42=" ",IF(B40=" ",B39+1,B40+1),B42+1))</f>
        <v xml:space="preserve"> </v>
      </c>
      <c r="C44" s="5"/>
      <c r="D44" s="6"/>
      <c r="E44" s="81"/>
      <c r="F44" s="81"/>
      <c r="G44" s="117"/>
      <c r="H44" s="103"/>
      <c r="I44" s="83"/>
      <c r="J44" s="89"/>
      <c r="K44" s="8"/>
      <c r="L44" s="9"/>
    </row>
    <row r="45" spans="1:14" s="18" customFormat="1" ht="12" customHeight="1">
      <c r="A45" s="5" t="str">
        <f t="shared" si="0"/>
        <v>*</v>
      </c>
      <c r="B45" s="59">
        <f>IF(A45=""," ",IF(B44=" ",IF(B42=" ",B40+1,B42+1),B44+1))</f>
        <v>32</v>
      </c>
      <c r="C45" s="26" t="s">
        <v>82</v>
      </c>
      <c r="D45" s="6"/>
      <c r="E45" s="81"/>
      <c r="F45" s="81"/>
      <c r="G45" s="117"/>
      <c r="H45" s="103"/>
      <c r="I45" s="93"/>
      <c r="J45" s="94"/>
      <c r="K45" s="8"/>
      <c r="L45" s="9"/>
    </row>
    <row r="46" spans="1:14" s="18" customFormat="1" ht="12" customHeight="1" thickBot="1">
      <c r="A46" s="5" t="str">
        <f t="shared" si="0"/>
        <v>*</v>
      </c>
      <c r="B46" s="59">
        <f>IF(A46=""," ",IF(B45=" ",IF(B44=" ",B42+1,B44+1),B45+1))</f>
        <v>33</v>
      </c>
      <c r="C46" s="18" t="s">
        <v>92</v>
      </c>
      <c r="D46" s="10"/>
      <c r="E46" s="77"/>
      <c r="F46" s="245">
        <v>2928.9</v>
      </c>
      <c r="G46" s="78"/>
      <c r="H46" s="133"/>
      <c r="I46" s="97"/>
      <c r="J46" s="89">
        <f>H46-F46</f>
        <v>-2928.9</v>
      </c>
      <c r="K46" s="8"/>
      <c r="L46" s="11"/>
      <c r="M46" s="61"/>
      <c r="N46" s="61"/>
    </row>
    <row r="47" spans="1:14" ht="12" customHeight="1" thickBot="1">
      <c r="A47" s="5" t="str">
        <f t="shared" si="0"/>
        <v>*</v>
      </c>
      <c r="B47" s="59">
        <f t="shared" si="1"/>
        <v>34</v>
      </c>
      <c r="C47" s="219" t="s">
        <v>18</v>
      </c>
      <c r="D47" s="28"/>
      <c r="E47" s="125">
        <f>SUM(E45:E46)</f>
        <v>0</v>
      </c>
      <c r="F47" s="244">
        <v>2928.9</v>
      </c>
      <c r="G47" s="126">
        <f>SUM(G45:G46)</f>
        <v>0</v>
      </c>
      <c r="H47" s="110">
        <f>SUM(H46)</f>
        <v>0</v>
      </c>
      <c r="I47" s="95"/>
      <c r="J47" s="96">
        <f>H47-F47</f>
        <v>-2928.9</v>
      </c>
      <c r="K47" s="29"/>
      <c r="L47" s="16"/>
    </row>
    <row r="48" spans="1:14" ht="12" customHeight="1">
      <c r="A48" s="5" t="str">
        <f t="shared" si="0"/>
        <v/>
      </c>
      <c r="B48" s="59" t="str">
        <f t="shared" si="1"/>
        <v xml:space="preserve"> </v>
      </c>
      <c r="D48" s="6"/>
      <c r="E48" s="81"/>
      <c r="F48" s="81"/>
      <c r="G48" s="117"/>
      <c r="H48" s="103"/>
      <c r="I48" s="83"/>
      <c r="J48" s="89"/>
    </row>
    <row r="49" spans="1:12" ht="12" customHeight="1">
      <c r="A49" s="5" t="str">
        <f t="shared" si="0"/>
        <v>*</v>
      </c>
      <c r="B49" s="59">
        <f t="shared" si="1"/>
        <v>35</v>
      </c>
      <c r="C49" s="30" t="s">
        <v>83</v>
      </c>
      <c r="D49" s="6"/>
      <c r="E49" s="81"/>
      <c r="F49" s="81"/>
      <c r="G49" s="117"/>
      <c r="H49" s="103"/>
      <c r="I49" s="83"/>
      <c r="J49" s="89"/>
    </row>
    <row r="50" spans="1:12" ht="12" customHeight="1">
      <c r="A50" s="5" t="str">
        <f t="shared" si="0"/>
        <v>*</v>
      </c>
      <c r="B50" s="59">
        <f>IF(A50=""," ",IF(B49=" ",IF(B48=" ",#REF!+1,B48+1),B49+1))</f>
        <v>36</v>
      </c>
      <c r="C50" s="5" t="s">
        <v>84</v>
      </c>
      <c r="D50" s="6"/>
      <c r="E50" s="81"/>
      <c r="F50" s="81"/>
      <c r="G50" s="117"/>
      <c r="H50" s="103"/>
      <c r="I50" s="83"/>
      <c r="J50" s="89"/>
    </row>
    <row r="51" spans="1:12" ht="12" customHeight="1">
      <c r="A51" s="5" t="str">
        <f t="shared" si="0"/>
        <v>*</v>
      </c>
      <c r="B51" s="59">
        <f t="shared" si="1"/>
        <v>37</v>
      </c>
      <c r="C51" s="18" t="s">
        <v>93</v>
      </c>
      <c r="D51" s="10"/>
      <c r="E51" s="77"/>
      <c r="F51" s="133">
        <f>Aufwandsentschädigung!E6</f>
        <v>887.55525999999998</v>
      </c>
      <c r="G51" s="78"/>
      <c r="H51" s="133"/>
      <c r="I51" s="97"/>
      <c r="J51" s="89">
        <f>H51-F51</f>
        <v>-887.55525999999998</v>
      </c>
    </row>
    <row r="52" spans="1:12" ht="12" customHeight="1" thickBot="1">
      <c r="A52" s="5" t="str">
        <f t="shared" si="0"/>
        <v>*</v>
      </c>
      <c r="B52" s="59">
        <f t="shared" si="1"/>
        <v>38</v>
      </c>
      <c r="C52" s="18" t="s">
        <v>85</v>
      </c>
      <c r="D52" s="10"/>
      <c r="E52" s="77"/>
      <c r="F52" s="133"/>
      <c r="G52" s="78"/>
      <c r="H52" s="133"/>
      <c r="I52" s="97"/>
      <c r="J52" s="89"/>
    </row>
    <row r="53" spans="1:12" s="18" customFormat="1" ht="12" customHeight="1" thickBot="1">
      <c r="A53" s="5" t="str">
        <f t="shared" si="0"/>
        <v>*</v>
      </c>
      <c r="B53" s="59">
        <f t="shared" si="1"/>
        <v>39</v>
      </c>
      <c r="C53" s="27" t="s">
        <v>105</v>
      </c>
      <c r="D53" s="28"/>
      <c r="E53" s="125">
        <f>E50</f>
        <v>0</v>
      </c>
      <c r="F53" s="125">
        <f>SUM(F51:F52)</f>
        <v>887.55525999999998</v>
      </c>
      <c r="G53" s="125">
        <f ca="1">G28+G51</f>
        <v>0</v>
      </c>
      <c r="H53" s="125">
        <v>0</v>
      </c>
      <c r="I53" s="125">
        <f ca="1">G53-E53</f>
        <v>0</v>
      </c>
      <c r="J53" s="96">
        <f ca="1">J28+J51</f>
        <v>-3300</v>
      </c>
      <c r="K53" s="15"/>
      <c r="L53" s="24"/>
    </row>
    <row r="54" spans="1:12" s="18" customFormat="1" ht="12" customHeight="1">
      <c r="A54" s="5" t="str">
        <f t="shared" si="0"/>
        <v/>
      </c>
      <c r="B54" s="59" t="str">
        <f t="shared" si="1"/>
        <v xml:space="preserve"> </v>
      </c>
      <c r="C54" s="25"/>
      <c r="D54" s="17"/>
      <c r="E54" s="120"/>
      <c r="F54" s="120"/>
      <c r="G54" s="121"/>
      <c r="H54" s="106"/>
      <c r="I54" s="83"/>
      <c r="J54" s="89"/>
      <c r="K54" s="8"/>
      <c r="L54" s="9"/>
    </row>
    <row r="55" spans="1:12" s="18" customFormat="1" ht="12" customHeight="1">
      <c r="A55" s="5" t="str">
        <f t="shared" si="0"/>
        <v>*</v>
      </c>
      <c r="B55" s="59">
        <f t="shared" si="1"/>
        <v>40</v>
      </c>
      <c r="C55" s="30" t="s">
        <v>88</v>
      </c>
      <c r="D55" s="6"/>
      <c r="E55" s="81"/>
      <c r="F55" s="81"/>
      <c r="G55" s="117"/>
      <c r="H55" s="103"/>
      <c r="I55" s="83"/>
      <c r="J55" s="89"/>
      <c r="K55" s="8"/>
      <c r="L55" s="9"/>
    </row>
    <row r="56" spans="1:12" s="18" customFormat="1" ht="12" customHeight="1">
      <c r="A56" s="5" t="str">
        <f t="shared" si="0"/>
        <v>*</v>
      </c>
      <c r="B56" s="59">
        <f>IF(A56=""," ",IF(B55=" ",IF(B54=" ",#REF!+1,B54+1),B55+1))</f>
        <v>41</v>
      </c>
      <c r="C56" s="5" t="s">
        <v>87</v>
      </c>
      <c r="D56" s="6"/>
      <c r="E56" s="81"/>
      <c r="F56" s="81"/>
      <c r="G56" s="117"/>
      <c r="H56" s="103"/>
      <c r="I56" s="83"/>
      <c r="J56" s="89"/>
      <c r="K56" s="8"/>
      <c r="L56" s="9"/>
    </row>
    <row r="57" spans="1:12" ht="12" customHeight="1">
      <c r="A57" s="5" t="str">
        <f t="shared" si="0"/>
        <v>*</v>
      </c>
      <c r="B57" s="59">
        <f t="shared" si="1"/>
        <v>42</v>
      </c>
      <c r="C57" s="18" t="s">
        <v>94</v>
      </c>
      <c r="D57" s="10"/>
      <c r="E57" s="77"/>
      <c r="F57" s="133">
        <f>Aufwandsentschädigung!E10</f>
        <v>443.77620000000002</v>
      </c>
      <c r="G57" s="78"/>
      <c r="H57" s="133"/>
      <c r="I57" s="97"/>
      <c r="J57" s="89">
        <f>H57-F57</f>
        <v>-443.77620000000002</v>
      </c>
    </row>
    <row r="58" spans="1:12" ht="12" customHeight="1" thickBot="1">
      <c r="A58" s="5" t="str">
        <f t="shared" si="0"/>
        <v>*</v>
      </c>
      <c r="B58" s="59">
        <f t="shared" si="1"/>
        <v>43</v>
      </c>
      <c r="C58" s="18" t="s">
        <v>86</v>
      </c>
      <c r="D58" s="10"/>
      <c r="E58" s="77"/>
      <c r="F58" s="133"/>
      <c r="G58" s="78"/>
      <c r="H58" s="133"/>
      <c r="I58" s="97"/>
      <c r="J58" s="89"/>
    </row>
    <row r="59" spans="1:12" ht="12" customHeight="1" thickBot="1">
      <c r="A59" s="5" t="str">
        <f t="shared" si="0"/>
        <v>*</v>
      </c>
      <c r="B59" s="59">
        <f t="shared" si="1"/>
        <v>44</v>
      </c>
      <c r="C59" s="27" t="s">
        <v>106</v>
      </c>
      <c r="D59" s="28"/>
      <c r="E59" s="125">
        <f>E56</f>
        <v>0</v>
      </c>
      <c r="F59" s="125">
        <f>SUM(F57:F58)</f>
        <v>443.77620000000002</v>
      </c>
      <c r="G59" s="125"/>
      <c r="H59" s="125">
        <f t="shared" ref="H59:J59" si="4">SUM(H57)</f>
        <v>0</v>
      </c>
      <c r="I59" s="125"/>
      <c r="J59" s="96">
        <f t="shared" si="4"/>
        <v>-443.77620000000002</v>
      </c>
      <c r="L59" s="19"/>
    </row>
    <row r="60" spans="1:12" ht="12" customHeight="1">
      <c r="A60" s="5" t="str">
        <f t="shared" si="0"/>
        <v/>
      </c>
      <c r="B60" s="59" t="str">
        <f t="shared" si="1"/>
        <v xml:space="preserve"> </v>
      </c>
      <c r="C60" s="25"/>
      <c r="D60" s="17"/>
      <c r="E60" s="120"/>
      <c r="F60" s="120"/>
      <c r="G60" s="121"/>
      <c r="H60" s="106"/>
      <c r="I60" s="83"/>
      <c r="J60" s="89"/>
    </row>
    <row r="61" spans="1:12" s="18" customFormat="1" ht="12" customHeight="1">
      <c r="A61" s="5" t="str">
        <f t="shared" ref="A61:A116" si="5">IF(C61&lt;&gt;"","*","")</f>
        <v>*</v>
      </c>
      <c r="B61" s="59">
        <f t="shared" si="1"/>
        <v>45</v>
      </c>
      <c r="C61" s="30" t="s">
        <v>89</v>
      </c>
      <c r="D61" s="6"/>
      <c r="E61" s="81"/>
      <c r="F61" s="81"/>
      <c r="G61" s="117"/>
      <c r="H61" s="103"/>
      <c r="I61" s="83"/>
      <c r="J61" s="89"/>
      <c r="K61" s="8"/>
      <c r="L61" s="9"/>
    </row>
    <row r="62" spans="1:12" s="18" customFormat="1" ht="12" customHeight="1">
      <c r="A62" s="5" t="str">
        <f t="shared" si="5"/>
        <v>*</v>
      </c>
      <c r="B62" s="59">
        <f>IF(A62=""," ",IF(B61=" ",IF(B60=" ",#REF!+1,B60+1),B61+1))</f>
        <v>46</v>
      </c>
      <c r="C62" s="18" t="s">
        <v>90</v>
      </c>
      <c r="D62" s="10"/>
      <c r="E62" s="77"/>
      <c r="F62" s="133"/>
      <c r="G62" s="78"/>
      <c r="H62" s="133"/>
      <c r="I62" s="97"/>
      <c r="J62" s="89"/>
      <c r="K62" s="8"/>
      <c r="L62" s="9"/>
    </row>
    <row r="63" spans="1:12" ht="12" customHeight="1">
      <c r="A63" s="5" t="str">
        <f t="shared" si="5"/>
        <v>*</v>
      </c>
      <c r="B63" s="59">
        <f t="shared" ref="B63:B118" si="6">IF(A63=""," ",IF(B62=" ",IF(B61=" ",B60+1,B61+1),B62+1))</f>
        <v>47</v>
      </c>
      <c r="C63" s="18" t="s">
        <v>95</v>
      </c>
      <c r="D63" s="10"/>
      <c r="E63" s="77"/>
      <c r="F63" s="133">
        <f>Aufwandsentschädigung!E14</f>
        <v>443.77620000000002</v>
      </c>
      <c r="G63" s="78"/>
      <c r="H63" s="133"/>
      <c r="I63" s="97"/>
      <c r="J63" s="89">
        <f>H63-F63</f>
        <v>-443.77620000000002</v>
      </c>
    </row>
    <row r="64" spans="1:12" ht="12" customHeight="1" thickBot="1">
      <c r="A64" s="5" t="str">
        <f t="shared" si="5"/>
        <v>*</v>
      </c>
      <c r="B64" s="59">
        <f t="shared" si="6"/>
        <v>48</v>
      </c>
      <c r="C64" s="18" t="s">
        <v>91</v>
      </c>
      <c r="D64" s="10"/>
      <c r="E64" s="77"/>
      <c r="F64" s="133"/>
      <c r="G64" s="78"/>
      <c r="H64" s="133"/>
      <c r="I64" s="97"/>
      <c r="J64" s="89"/>
    </row>
    <row r="65" spans="1:12" ht="12" customHeight="1" thickBot="1">
      <c r="A65" s="5" t="str">
        <f t="shared" si="5"/>
        <v>*</v>
      </c>
      <c r="B65" s="59">
        <f t="shared" si="6"/>
        <v>49</v>
      </c>
      <c r="C65" s="27" t="s">
        <v>106</v>
      </c>
      <c r="D65" s="28"/>
      <c r="E65" s="125">
        <f>E62</f>
        <v>0</v>
      </c>
      <c r="F65" s="125">
        <f>SUM(F63:F64)</f>
        <v>443.77620000000002</v>
      </c>
      <c r="G65" s="125">
        <f t="shared" ref="G65:J65" si="7">SUM(G63)</f>
        <v>0</v>
      </c>
      <c r="H65" s="125">
        <f t="shared" si="7"/>
        <v>0</v>
      </c>
      <c r="I65" s="125"/>
      <c r="J65" s="96">
        <f t="shared" si="7"/>
        <v>-443.77620000000002</v>
      </c>
      <c r="L65" s="19"/>
    </row>
    <row r="66" spans="1:12" ht="12" customHeight="1">
      <c r="A66" s="5" t="str">
        <f t="shared" si="5"/>
        <v/>
      </c>
      <c r="B66" s="59" t="str">
        <f t="shared" si="6"/>
        <v xml:space="preserve"> </v>
      </c>
      <c r="C66" s="250"/>
      <c r="D66" s="17"/>
      <c r="E66" s="120"/>
      <c r="F66" s="120"/>
      <c r="G66" s="121"/>
      <c r="H66" s="106"/>
      <c r="I66" s="83"/>
      <c r="J66" s="89"/>
    </row>
    <row r="67" spans="1:12" ht="12" customHeight="1" thickBot="1">
      <c r="A67" s="5" t="str">
        <f t="shared" si="5"/>
        <v>*</v>
      </c>
      <c r="B67" s="59" t="e">
        <f>IF(A67=""," ",IF(#REF!=" ",IF(#REF!=" ",#REF!+1,#REF!+1),#REF!+1))</f>
        <v>#REF!</v>
      </c>
      <c r="C67" s="254" t="s">
        <v>132</v>
      </c>
      <c r="D67" s="255"/>
      <c r="E67" s="256"/>
      <c r="F67" s="256">
        <v>1000</v>
      </c>
      <c r="G67" s="257"/>
      <c r="H67" s="258"/>
      <c r="I67" s="259"/>
      <c r="J67" s="260">
        <v>1000</v>
      </c>
      <c r="K67" s="29"/>
      <c r="L67" s="16"/>
    </row>
    <row r="68" spans="1:12" ht="12" customHeight="1" thickBot="1">
      <c r="C68" s="125"/>
      <c r="D68" s="125"/>
      <c r="E68" s="125"/>
      <c r="F68" s="125">
        <f>SUM(F67)</f>
        <v>1000</v>
      </c>
      <c r="G68" s="125"/>
      <c r="H68" s="125"/>
      <c r="I68" s="125"/>
      <c r="J68" s="125"/>
      <c r="K68" s="29"/>
      <c r="L68" s="16"/>
    </row>
    <row r="69" spans="1:12" ht="12" customHeight="1" thickBot="1">
      <c r="A69" s="5" t="str">
        <f t="shared" si="5"/>
        <v>*</v>
      </c>
      <c r="B69" s="59">
        <v>50</v>
      </c>
      <c r="C69" s="23" t="s">
        <v>29</v>
      </c>
      <c r="D69" s="14"/>
      <c r="E69" s="127">
        <f>E43+E47+E53+E59+E65</f>
        <v>0</v>
      </c>
      <c r="F69" s="127">
        <f>F68+F65+F59+F53+F47</f>
        <v>5704.0076600000002</v>
      </c>
      <c r="G69" s="127"/>
      <c r="H69" s="127"/>
      <c r="I69" s="127">
        <f>G69-E69</f>
        <v>0</v>
      </c>
      <c r="J69" s="127">
        <f>H69-F69</f>
        <v>-5704.0076600000002</v>
      </c>
      <c r="K69" s="32"/>
      <c r="L69" s="19"/>
    </row>
    <row r="70" spans="1:12" s="18" customFormat="1" ht="12" customHeight="1">
      <c r="A70" s="5" t="str">
        <f t="shared" si="5"/>
        <v/>
      </c>
      <c r="B70" s="59" t="str">
        <f>IF(A70=""," ",IF(B69=" ",IF(B67=" ",#REF!+1,B67+1),B69+1))</f>
        <v xml:space="preserve"> </v>
      </c>
      <c r="C70" s="25"/>
      <c r="D70" s="17"/>
      <c r="E70" s="120"/>
      <c r="F70" s="120"/>
      <c r="G70" s="121"/>
      <c r="H70" s="106"/>
      <c r="I70" s="83"/>
      <c r="J70" s="89"/>
      <c r="K70" s="8"/>
      <c r="L70" s="9"/>
    </row>
    <row r="71" spans="1:12" ht="12" customHeight="1">
      <c r="A71" s="5" t="str">
        <f t="shared" si="5"/>
        <v>*</v>
      </c>
      <c r="B71" s="59">
        <f>IF(A71=""," ",IF(B70=" ",IF(B69=" ",B67+1,B69+1),B70+1))</f>
        <v>51</v>
      </c>
      <c r="C71" s="7" t="s">
        <v>40</v>
      </c>
      <c r="D71" s="6"/>
      <c r="E71" s="81"/>
      <c r="F71" s="81"/>
      <c r="G71" s="117"/>
      <c r="H71" s="103"/>
      <c r="I71" s="83"/>
      <c r="J71" s="89"/>
    </row>
    <row r="72" spans="1:12" ht="12" customHeight="1">
      <c r="A72" s="5" t="str">
        <f t="shared" si="5"/>
        <v/>
      </c>
      <c r="B72" s="59" t="str">
        <f>IF(A72=""," ",IF(B71=" ",IF(B70=" ",#REF!+1,B70+1),B71+1))</f>
        <v xml:space="preserve"> </v>
      </c>
      <c r="C72" s="7"/>
      <c r="D72" s="6"/>
      <c r="E72" s="81"/>
      <c r="F72" s="81"/>
      <c r="G72" s="117"/>
      <c r="H72" s="103"/>
      <c r="I72" s="83"/>
      <c r="J72" s="89"/>
    </row>
    <row r="73" spans="1:12" ht="12" customHeight="1">
      <c r="A73" s="5" t="str">
        <f t="shared" si="5"/>
        <v>*</v>
      </c>
      <c r="B73" s="59">
        <f t="shared" si="6"/>
        <v>52</v>
      </c>
      <c r="C73" s="7" t="s">
        <v>115</v>
      </c>
      <c r="D73" s="6"/>
      <c r="E73" s="81"/>
      <c r="F73" s="81"/>
      <c r="G73" s="117"/>
      <c r="H73" s="103"/>
      <c r="I73" s="83"/>
      <c r="J73" s="89"/>
    </row>
    <row r="74" spans="1:12" ht="12" customHeight="1">
      <c r="A74" s="5" t="str">
        <f t="shared" si="5"/>
        <v>*</v>
      </c>
      <c r="B74" s="59">
        <f t="shared" si="6"/>
        <v>53</v>
      </c>
      <c r="C74" s="6" t="s">
        <v>125</v>
      </c>
      <c r="D74" s="6"/>
      <c r="E74" s="81"/>
      <c r="F74" s="81">
        <v>8409.7800000000007</v>
      </c>
      <c r="G74" s="117"/>
      <c r="H74" s="103"/>
      <c r="I74" s="83"/>
      <c r="J74" s="89"/>
    </row>
    <row r="75" spans="1:12" ht="12" customHeight="1" thickBot="1">
      <c r="A75" s="5" t="str">
        <f t="shared" si="5"/>
        <v>*</v>
      </c>
      <c r="B75" s="59">
        <f t="shared" si="6"/>
        <v>54</v>
      </c>
      <c r="C75" s="6" t="s">
        <v>126</v>
      </c>
      <c r="D75" s="6"/>
      <c r="E75" s="81"/>
      <c r="F75" s="81">
        <v>8409.7800000000007</v>
      </c>
      <c r="G75" s="117"/>
      <c r="H75" s="103"/>
      <c r="I75" s="83"/>
      <c r="J75" s="89"/>
    </row>
    <row r="76" spans="1:12" ht="12" customHeight="1" thickBot="1">
      <c r="A76" s="5" t="str">
        <f t="shared" si="5"/>
        <v>*</v>
      </c>
      <c r="B76" s="59">
        <f t="shared" si="6"/>
        <v>55</v>
      </c>
      <c r="C76" s="27" t="s">
        <v>107</v>
      </c>
      <c r="D76" s="28"/>
      <c r="E76" s="125">
        <f>E74</f>
        <v>0</v>
      </c>
      <c r="F76" s="125">
        <f>F75</f>
        <v>8409.7800000000007</v>
      </c>
      <c r="G76" s="125">
        <f t="shared" ref="G76:H76" si="8">SUM(G74)</f>
        <v>0</v>
      </c>
      <c r="H76" s="125">
        <f t="shared" si="8"/>
        <v>0</v>
      </c>
      <c r="I76" s="125">
        <f>G76-E76</f>
        <v>0</v>
      </c>
      <c r="J76" s="96">
        <f>H76-F76</f>
        <v>-8409.7800000000007</v>
      </c>
      <c r="L76" s="19"/>
    </row>
    <row r="77" spans="1:12" ht="12" customHeight="1">
      <c r="A77" s="5" t="str">
        <f t="shared" si="5"/>
        <v/>
      </c>
      <c r="B77" s="59" t="str">
        <f t="shared" si="6"/>
        <v xml:space="preserve"> </v>
      </c>
      <c r="C77" s="7"/>
      <c r="D77" s="6"/>
      <c r="E77" s="81"/>
      <c r="F77" s="81"/>
      <c r="G77" s="117"/>
      <c r="H77" s="103"/>
      <c r="I77" s="83"/>
      <c r="J77" s="89"/>
    </row>
    <row r="78" spans="1:12" ht="12" customHeight="1">
      <c r="A78" s="5" t="str">
        <f t="shared" si="5"/>
        <v>*</v>
      </c>
      <c r="B78" s="59">
        <f t="shared" si="6"/>
        <v>56</v>
      </c>
      <c r="C78" s="7" t="s">
        <v>116</v>
      </c>
      <c r="D78" s="6"/>
      <c r="E78" s="81"/>
      <c r="F78" s="81"/>
      <c r="G78" s="117"/>
      <c r="H78" s="103"/>
      <c r="I78" s="83"/>
      <c r="J78" s="89"/>
    </row>
    <row r="79" spans="1:12" ht="12" customHeight="1">
      <c r="A79" s="5" t="str">
        <f t="shared" si="5"/>
        <v>*</v>
      </c>
      <c r="B79" s="59">
        <f t="shared" si="6"/>
        <v>57</v>
      </c>
      <c r="C79" s="6" t="s">
        <v>127</v>
      </c>
      <c r="D79" s="6"/>
      <c r="E79" s="81"/>
      <c r="F79" s="81">
        <v>6234.84</v>
      </c>
      <c r="G79" s="117"/>
      <c r="H79" s="103"/>
      <c r="I79" s="83"/>
      <c r="J79" s="89"/>
    </row>
    <row r="80" spans="1:12" ht="12" customHeight="1" thickBot="1">
      <c r="A80" s="5" t="str">
        <f t="shared" si="5"/>
        <v>*</v>
      </c>
      <c r="B80" s="59">
        <f t="shared" si="6"/>
        <v>58</v>
      </c>
      <c r="C80" s="6" t="s">
        <v>128</v>
      </c>
      <c r="D80" s="6"/>
      <c r="E80" s="81"/>
      <c r="F80" s="81">
        <v>6234.84</v>
      </c>
      <c r="G80" s="117"/>
      <c r="H80" s="103"/>
      <c r="I80" s="83"/>
      <c r="J80" s="89"/>
    </row>
    <row r="81" spans="1:14" ht="12" customHeight="1" thickBot="1">
      <c r="A81" s="5" t="str">
        <f t="shared" si="5"/>
        <v>*</v>
      </c>
      <c r="B81" s="59">
        <f t="shared" si="6"/>
        <v>59</v>
      </c>
      <c r="C81" s="27" t="s">
        <v>108</v>
      </c>
      <c r="D81" s="28"/>
      <c r="E81" s="125">
        <f>E79</f>
        <v>0</v>
      </c>
      <c r="F81" s="125">
        <f>F80</f>
        <v>6234.84</v>
      </c>
      <c r="G81" s="125">
        <f t="shared" ref="G81:H81" si="9">SUM(G79)</f>
        <v>0</v>
      </c>
      <c r="H81" s="125">
        <f t="shared" si="9"/>
        <v>0</v>
      </c>
      <c r="I81" s="125">
        <f>G81-E81</f>
        <v>0</v>
      </c>
      <c r="J81" s="96">
        <f>H81-F81</f>
        <v>-6234.84</v>
      </c>
      <c r="L81" s="19"/>
    </row>
    <row r="82" spans="1:14" s="6" customFormat="1" ht="12" customHeight="1" thickBot="1">
      <c r="A82" s="5" t="str">
        <f t="shared" si="5"/>
        <v/>
      </c>
      <c r="B82" s="59" t="str">
        <f t="shared" si="6"/>
        <v xml:space="preserve"> </v>
      </c>
    </row>
    <row r="83" spans="1:14" ht="12" customHeight="1" thickBot="1">
      <c r="A83" s="5" t="str">
        <f t="shared" si="5"/>
        <v>*</v>
      </c>
      <c r="B83" s="59">
        <f t="shared" si="6"/>
        <v>60</v>
      </c>
      <c r="C83" s="23" t="s">
        <v>56</v>
      </c>
      <c r="D83" s="14"/>
      <c r="E83" s="127">
        <f>E76+E81</f>
        <v>0</v>
      </c>
      <c r="F83" s="127">
        <v>14644.62</v>
      </c>
      <c r="G83" s="127">
        <f t="shared" ref="G83:H83" si="10">G76+G81</f>
        <v>0</v>
      </c>
      <c r="H83" s="127">
        <f t="shared" si="10"/>
        <v>0</v>
      </c>
      <c r="I83" s="127">
        <f>G83-E83</f>
        <v>0</v>
      </c>
      <c r="J83" s="127">
        <f>H83-F83</f>
        <v>-14644.62</v>
      </c>
    </row>
    <row r="84" spans="1:14" ht="12" customHeight="1">
      <c r="A84" s="5" t="str">
        <f t="shared" si="5"/>
        <v/>
      </c>
      <c r="B84" s="59" t="str">
        <f t="shared" si="6"/>
        <v xml:space="preserve"> </v>
      </c>
      <c r="D84" s="6"/>
      <c r="E84" s="81"/>
      <c r="F84" s="81"/>
      <c r="G84" s="117"/>
      <c r="H84" s="103"/>
      <c r="I84" s="83"/>
      <c r="J84" s="89"/>
    </row>
    <row r="85" spans="1:14" ht="12" customHeight="1">
      <c r="A85" s="5" t="str">
        <f t="shared" si="5"/>
        <v>*</v>
      </c>
      <c r="B85" s="59">
        <f t="shared" si="6"/>
        <v>61</v>
      </c>
      <c r="C85" s="26" t="s">
        <v>41</v>
      </c>
      <c r="D85" s="6"/>
      <c r="E85" s="81"/>
      <c r="F85" s="81"/>
      <c r="G85" s="117"/>
      <c r="H85" s="103"/>
      <c r="I85" s="83"/>
      <c r="J85" s="89"/>
    </row>
    <row r="86" spans="1:14" s="18" customFormat="1" ht="12" customHeight="1">
      <c r="A86" s="5" t="str">
        <f t="shared" si="5"/>
        <v/>
      </c>
      <c r="B86" s="59" t="str">
        <f>IF(A86=""," ",IF(B85=" ",IF(B84=" ",#REF!+1,B84+1),B85+1))</f>
        <v xml:space="preserve"> </v>
      </c>
      <c r="C86" s="5"/>
      <c r="D86" s="6"/>
      <c r="E86" s="81"/>
      <c r="F86" s="81"/>
      <c r="G86" s="117"/>
      <c r="H86" s="103"/>
      <c r="I86" s="83"/>
      <c r="J86" s="89"/>
      <c r="K86" s="8"/>
      <c r="L86" s="9"/>
      <c r="M86" s="61"/>
      <c r="N86" s="61"/>
    </row>
    <row r="87" spans="1:14" s="18" customFormat="1" ht="12" customHeight="1">
      <c r="A87" s="5" t="str">
        <f t="shared" si="5"/>
        <v>*</v>
      </c>
      <c r="B87" s="59">
        <f t="shared" si="6"/>
        <v>62</v>
      </c>
      <c r="C87" s="31" t="s">
        <v>42</v>
      </c>
      <c r="D87" s="10"/>
      <c r="E87" s="77"/>
      <c r="F87" s="77"/>
      <c r="G87" s="78"/>
      <c r="H87" s="107"/>
      <c r="I87" s="97"/>
      <c r="J87" s="99"/>
      <c r="K87" s="8"/>
      <c r="L87" s="11"/>
      <c r="M87" s="61"/>
      <c r="N87" s="61"/>
    </row>
    <row r="88" spans="1:14" s="18" customFormat="1" ht="12" customHeight="1" thickBot="1">
      <c r="A88" s="5" t="str">
        <f t="shared" si="5"/>
        <v>*</v>
      </c>
      <c r="B88" s="59">
        <f t="shared" si="6"/>
        <v>63</v>
      </c>
      <c r="C88" s="18" t="s">
        <v>43</v>
      </c>
      <c r="D88" s="10"/>
      <c r="E88" s="79"/>
      <c r="F88" s="79">
        <v>3000</v>
      </c>
      <c r="G88" s="132"/>
      <c r="H88" s="132"/>
      <c r="I88" s="97">
        <f>E88-G88</f>
        <v>0</v>
      </c>
      <c r="J88" s="99">
        <f>H88-F88</f>
        <v>-3000</v>
      </c>
      <c r="K88" s="8"/>
      <c r="L88" s="11"/>
      <c r="M88" s="61"/>
      <c r="N88" s="61"/>
    </row>
    <row r="89" spans="1:14" s="18" customFormat="1" ht="12" customHeight="1" thickBot="1">
      <c r="A89" s="5" t="str">
        <f t="shared" si="5"/>
        <v>*</v>
      </c>
      <c r="B89" s="59">
        <f t="shared" si="6"/>
        <v>64</v>
      </c>
      <c r="C89" s="27" t="s">
        <v>30</v>
      </c>
      <c r="D89" s="28"/>
      <c r="E89" s="125">
        <f>SUM(E88:E88)</f>
        <v>0</v>
      </c>
      <c r="F89" s="125">
        <f>SUM(F88:F88)</f>
        <v>3000</v>
      </c>
      <c r="G89" s="126">
        <f>SUM(G88:G88)</f>
        <v>0</v>
      </c>
      <c r="H89" s="110">
        <f>SUM(H88:H88)</f>
        <v>0</v>
      </c>
      <c r="I89" s="95">
        <f>E89-G89</f>
        <v>0</v>
      </c>
      <c r="J89" s="96">
        <f>H89-F89</f>
        <v>-3000</v>
      </c>
      <c r="K89" s="8"/>
      <c r="L89" s="9"/>
    </row>
    <row r="90" spans="1:14" ht="12" customHeight="1">
      <c r="A90" s="5" t="str">
        <f t="shared" si="5"/>
        <v/>
      </c>
      <c r="B90" s="59" t="str">
        <f t="shared" si="6"/>
        <v xml:space="preserve"> </v>
      </c>
      <c r="D90" s="6"/>
      <c r="E90" s="81"/>
      <c r="F90" s="81"/>
      <c r="G90" s="117"/>
      <c r="H90" s="103"/>
      <c r="I90" s="83"/>
      <c r="J90" s="89"/>
    </row>
    <row r="91" spans="1:14" ht="12" customHeight="1">
      <c r="A91" s="5" t="str">
        <f t="shared" si="5"/>
        <v>*</v>
      </c>
      <c r="B91" s="59">
        <f t="shared" si="6"/>
        <v>65</v>
      </c>
      <c r="C91" s="30" t="s">
        <v>96</v>
      </c>
      <c r="D91" s="6"/>
      <c r="E91" s="81"/>
      <c r="F91" s="81"/>
      <c r="G91" s="117"/>
      <c r="H91" s="103"/>
      <c r="I91" s="83"/>
      <c r="J91" s="89"/>
      <c r="K91" s="29"/>
      <c r="L91" s="16"/>
    </row>
    <row r="92" spans="1:14" ht="12" customHeight="1">
      <c r="A92" s="5" t="str">
        <f t="shared" si="5"/>
        <v>*</v>
      </c>
      <c r="B92" s="59">
        <f t="shared" si="6"/>
        <v>66</v>
      </c>
      <c r="C92" s="217" t="s">
        <v>121</v>
      </c>
      <c r="D92" s="6"/>
      <c r="E92" s="81"/>
      <c r="F92" s="81"/>
      <c r="G92" s="117"/>
      <c r="H92" s="103"/>
      <c r="I92" s="83"/>
      <c r="J92" s="89"/>
      <c r="K92" s="29"/>
      <c r="L92" s="16"/>
    </row>
    <row r="93" spans="1:14" ht="12" customHeight="1">
      <c r="A93" s="5" t="str">
        <f t="shared" si="5"/>
        <v>*</v>
      </c>
      <c r="B93" s="59">
        <f>IF(A93=""," ",IF(B92=" ",IF(#REF!=" ",B91+1,#REF!+1),B92+1))</f>
        <v>67</v>
      </c>
      <c r="C93" s="5" t="s">
        <v>97</v>
      </c>
      <c r="D93" s="6"/>
      <c r="E93" s="81"/>
      <c r="F93" s="81"/>
      <c r="G93" s="117"/>
      <c r="H93" s="103"/>
      <c r="I93" s="83"/>
      <c r="J93" s="89"/>
      <c r="K93" s="29"/>
      <c r="L93" s="16"/>
    </row>
    <row r="94" spans="1:14" ht="12" customHeight="1">
      <c r="A94" s="5" t="str">
        <f t="shared" si="5"/>
        <v>*</v>
      </c>
      <c r="B94" s="59">
        <f>IF(A94=""," ",IF(B93=" ",IF(B92=" ",#REF!+1,B92+1),B93+1))</f>
        <v>68</v>
      </c>
      <c r="C94" s="5" t="s">
        <v>98</v>
      </c>
      <c r="D94" s="6"/>
      <c r="E94" s="81"/>
      <c r="F94" s="81">
        <v>8000</v>
      </c>
      <c r="G94" s="117"/>
      <c r="H94" s="103"/>
      <c r="I94" s="83"/>
      <c r="J94" s="89"/>
      <c r="K94" s="29"/>
      <c r="L94" s="16"/>
    </row>
    <row r="95" spans="1:14" s="6" customFormat="1" ht="12" customHeight="1">
      <c r="A95" s="5" t="str">
        <f t="shared" si="5"/>
        <v>*</v>
      </c>
      <c r="B95" s="59">
        <f t="shared" si="6"/>
        <v>69</v>
      </c>
      <c r="C95" s="218" t="s">
        <v>109</v>
      </c>
      <c r="D95" s="218"/>
      <c r="E95" s="221">
        <f>E93</f>
        <v>0</v>
      </c>
      <c r="F95" s="221">
        <f>F94</f>
        <v>8000</v>
      </c>
      <c r="G95" s="221">
        <f>G93</f>
        <v>0</v>
      </c>
      <c r="H95" s="221">
        <f>H94</f>
        <v>0</v>
      </c>
      <c r="I95" s="222">
        <f>G95-E95</f>
        <v>0</v>
      </c>
      <c r="J95" s="222">
        <f>H95-F95</f>
        <v>-8000</v>
      </c>
    </row>
    <row r="96" spans="1:14" ht="12" customHeight="1">
      <c r="A96" s="5" t="str">
        <f t="shared" si="5"/>
        <v/>
      </c>
      <c r="B96" s="59" t="str">
        <f t="shared" si="6"/>
        <v xml:space="preserve"> </v>
      </c>
      <c r="C96" s="30"/>
      <c r="D96" s="6"/>
      <c r="E96" s="81"/>
      <c r="F96" s="81"/>
      <c r="G96" s="117"/>
      <c r="H96" s="103"/>
      <c r="I96" s="83"/>
      <c r="J96" s="89"/>
      <c r="K96" s="29"/>
      <c r="L96" s="16"/>
    </row>
    <row r="97" spans="1:12" ht="12" customHeight="1">
      <c r="A97" s="5" t="str">
        <f t="shared" si="5"/>
        <v>*</v>
      </c>
      <c r="B97" s="59">
        <f t="shared" si="6"/>
        <v>70</v>
      </c>
      <c r="C97" s="217" t="s">
        <v>122</v>
      </c>
      <c r="D97" s="6"/>
      <c r="E97" s="81"/>
      <c r="F97" s="81"/>
      <c r="G97" s="117"/>
      <c r="H97" s="103"/>
      <c r="I97" s="83"/>
      <c r="J97" s="89"/>
      <c r="K97" s="29"/>
      <c r="L97" s="16"/>
    </row>
    <row r="98" spans="1:12" ht="12" customHeight="1">
      <c r="A98" s="5" t="str">
        <f t="shared" si="5"/>
        <v>*</v>
      </c>
      <c r="B98" s="59">
        <f t="shared" si="6"/>
        <v>71</v>
      </c>
      <c r="C98" s="5" t="s">
        <v>99</v>
      </c>
      <c r="D98" s="6"/>
      <c r="E98" s="81"/>
      <c r="F98" s="81"/>
      <c r="G98" s="117"/>
      <c r="H98" s="103"/>
      <c r="I98" s="83"/>
      <c r="J98" s="89"/>
      <c r="K98" s="29"/>
      <c r="L98" s="16"/>
    </row>
    <row r="99" spans="1:12" ht="12" customHeight="1">
      <c r="A99" s="5" t="str">
        <f t="shared" si="5"/>
        <v>*</v>
      </c>
      <c r="B99" s="59">
        <f t="shared" si="6"/>
        <v>72</v>
      </c>
      <c r="C99" s="5" t="s">
        <v>100</v>
      </c>
      <c r="D99" s="6"/>
      <c r="E99" s="81"/>
      <c r="F99" s="81">
        <v>6000</v>
      </c>
      <c r="G99" s="117"/>
      <c r="H99" s="103"/>
      <c r="I99" s="83"/>
      <c r="J99" s="89"/>
      <c r="K99" s="29"/>
      <c r="L99" s="16"/>
    </row>
    <row r="100" spans="1:12" s="6" customFormat="1" ht="12" customHeight="1" thickBot="1">
      <c r="A100" s="5" t="str">
        <f t="shared" si="5"/>
        <v>*</v>
      </c>
      <c r="B100" s="59">
        <f>IF(A100=""," ",IF(B99=" ",IF(B98=" ",B97+1,B98+1),B99+1))</f>
        <v>73</v>
      </c>
      <c r="C100" s="218" t="s">
        <v>110</v>
      </c>
      <c r="D100" s="218"/>
      <c r="E100" s="221">
        <f>E98</f>
        <v>0</v>
      </c>
      <c r="F100" s="221">
        <f>F99</f>
        <v>6000</v>
      </c>
      <c r="G100" s="221">
        <f>G98</f>
        <v>0</v>
      </c>
      <c r="H100" s="221">
        <f>H99</f>
        <v>0</v>
      </c>
      <c r="I100" s="222">
        <f>G100-E100</f>
        <v>0</v>
      </c>
      <c r="J100" s="222">
        <f>H100-F100</f>
        <v>-6000</v>
      </c>
    </row>
    <row r="101" spans="1:12" s="18" customFormat="1" ht="12" customHeight="1" thickBot="1">
      <c r="A101" s="5" t="str">
        <f t="shared" si="5"/>
        <v>*</v>
      </c>
      <c r="B101" s="59">
        <f>IF(A101=""," ",IF(B100=" ",IF(B99=" ",B98+1,B99+1),B100+1))</f>
        <v>74</v>
      </c>
      <c r="C101" s="231" t="s">
        <v>111</v>
      </c>
      <c r="D101" s="28"/>
      <c r="E101" s="126">
        <f>E95+E100</f>
        <v>0</v>
      </c>
      <c r="F101" s="126">
        <f>F95+F100</f>
        <v>14000</v>
      </c>
      <c r="G101" s="126">
        <f>G95+G100</f>
        <v>0</v>
      </c>
      <c r="H101" s="126">
        <f>H95+H100</f>
        <v>0</v>
      </c>
      <c r="I101" s="126">
        <f>G101-E101</f>
        <v>0</v>
      </c>
      <c r="J101" s="126">
        <f>H101-F101</f>
        <v>-14000</v>
      </c>
      <c r="K101" s="8"/>
      <c r="L101" s="9"/>
    </row>
    <row r="102" spans="1:12" ht="12" customHeight="1">
      <c r="A102" s="5" t="str">
        <f t="shared" si="5"/>
        <v/>
      </c>
      <c r="B102" s="59" t="str">
        <f>IF(A102=""," ",IF(B101=" ",IF(B100=" ",B99+1,B100+1),B101+1))</f>
        <v xml:space="preserve"> </v>
      </c>
      <c r="C102" s="25"/>
      <c r="D102" s="25"/>
      <c r="E102" s="128"/>
      <c r="F102" s="128"/>
      <c r="G102" s="129"/>
      <c r="H102" s="111"/>
      <c r="I102" s="83"/>
      <c r="J102" s="89"/>
    </row>
    <row r="103" spans="1:12" ht="12" customHeight="1">
      <c r="B103" s="59">
        <v>80</v>
      </c>
      <c r="C103" s="228" t="s">
        <v>117</v>
      </c>
      <c r="D103" s="25"/>
      <c r="E103" s="128"/>
      <c r="F103" s="128"/>
      <c r="G103" s="129"/>
      <c r="H103" s="129"/>
      <c r="I103" s="227"/>
      <c r="J103" s="252"/>
    </row>
    <row r="104" spans="1:12" ht="12" customHeight="1" thickBot="1">
      <c r="B104" s="59">
        <v>81</v>
      </c>
      <c r="C104" s="230" t="s">
        <v>118</v>
      </c>
      <c r="D104" s="25"/>
      <c r="E104" s="128"/>
      <c r="F104" s="237">
        <v>1500</v>
      </c>
      <c r="G104" s="129"/>
      <c r="H104" s="129"/>
      <c r="I104" s="227"/>
      <c r="J104" s="252"/>
    </row>
    <row r="105" spans="1:12" ht="12" customHeight="1" thickBot="1">
      <c r="B105" s="59">
        <v>82</v>
      </c>
      <c r="C105" s="232" t="s">
        <v>119</v>
      </c>
      <c r="D105" s="233"/>
      <c r="E105" s="234"/>
      <c r="F105" s="240">
        <v>1500</v>
      </c>
      <c r="G105" s="235"/>
      <c r="H105" s="235"/>
      <c r="I105" s="236"/>
      <c r="J105" s="253"/>
    </row>
    <row r="106" spans="1:12" ht="12" customHeight="1" thickBot="1">
      <c r="C106" s="229"/>
      <c r="D106" s="25"/>
      <c r="E106" s="128"/>
      <c r="F106" s="237"/>
      <c r="G106" s="129"/>
      <c r="H106" s="129"/>
      <c r="I106" s="227"/>
      <c r="J106" s="252"/>
    </row>
    <row r="107" spans="1:12" s="18" customFormat="1" ht="12" customHeight="1" thickBot="1">
      <c r="A107" s="5" t="str">
        <f t="shared" si="5"/>
        <v>*</v>
      </c>
      <c r="B107" s="59">
        <v>83</v>
      </c>
      <c r="C107" s="23" t="s">
        <v>47</v>
      </c>
      <c r="D107" s="14"/>
      <c r="E107" s="127">
        <f>SUM(E89,E101)</f>
        <v>0</v>
      </c>
      <c r="F107" s="127">
        <f>SUM(F89,F101,F104)</f>
        <v>18500</v>
      </c>
      <c r="G107" s="127">
        <f>SUM(G89,G101)</f>
        <v>0</v>
      </c>
      <c r="H107" s="127">
        <f>SUM(H89,H101)</f>
        <v>0</v>
      </c>
      <c r="I107" s="251">
        <f>G107-E107</f>
        <v>0</v>
      </c>
      <c r="J107" s="127">
        <f>H107-F107</f>
        <v>-18500</v>
      </c>
      <c r="K107" s="8"/>
      <c r="L107" s="9"/>
    </row>
    <row r="108" spans="1:12" ht="12" customHeight="1" thickBot="1">
      <c r="A108" s="5" t="str">
        <f t="shared" si="5"/>
        <v/>
      </c>
      <c r="B108" s="59" t="str">
        <f>IF(A108=""," ",IF(B107=" ",IF(B102=" ",B101+1,B102+1),B107+1))</f>
        <v xml:space="preserve"> </v>
      </c>
      <c r="C108" s="25"/>
      <c r="D108" s="6"/>
      <c r="E108" s="81"/>
      <c r="F108" s="81"/>
      <c r="G108" s="117"/>
      <c r="H108" s="103"/>
      <c r="I108" s="83"/>
      <c r="J108" s="89"/>
      <c r="K108" s="29"/>
      <c r="L108" s="16"/>
    </row>
    <row r="109" spans="1:12" s="18" customFormat="1" ht="12" customHeight="1" thickBot="1">
      <c r="A109" s="5" t="str">
        <f t="shared" si="5"/>
        <v>*</v>
      </c>
      <c r="B109" s="59">
        <f>IF(A109=""," ",IF(B108=" ",IF(B107=" ",B102+1,B107+1),B108+1))</f>
        <v>84</v>
      </c>
      <c r="C109" s="13" t="s">
        <v>48</v>
      </c>
      <c r="D109" s="76"/>
      <c r="E109" s="130">
        <f>E21+E69+E83+E107</f>
        <v>0</v>
      </c>
      <c r="F109" s="130">
        <f>F21+F43+F69+F83+F107</f>
        <v>48448.627659999998</v>
      </c>
      <c r="G109" s="130">
        <f>G107+G69+G21+G83</f>
        <v>0</v>
      </c>
      <c r="H109" s="130">
        <f>H107+H69+H21+H83</f>
        <v>0</v>
      </c>
      <c r="I109" s="130">
        <f>G109-E109</f>
        <v>0</v>
      </c>
      <c r="J109" s="130">
        <f>H109-F109</f>
        <v>-48448.627659999998</v>
      </c>
      <c r="K109" s="8"/>
      <c r="L109" s="9"/>
    </row>
    <row r="110" spans="1:12" ht="12" customHeight="1" thickBot="1">
      <c r="A110" s="5" t="str">
        <f t="shared" si="5"/>
        <v/>
      </c>
      <c r="B110" s="59" t="str">
        <f>IF(A110=""," ",IF(B109=" ",IF(B108=" ",#REF!+1,B108+1),B109+1))</f>
        <v xml:space="preserve"> </v>
      </c>
      <c r="C110" s="25"/>
      <c r="D110" s="17"/>
      <c r="E110" s="120"/>
      <c r="F110" s="120"/>
      <c r="G110" s="121"/>
      <c r="H110" s="106"/>
      <c r="I110" s="83"/>
      <c r="J110" s="89"/>
    </row>
    <row r="111" spans="1:12" ht="12" customHeight="1" thickBot="1">
      <c r="A111" s="5" t="str">
        <f t="shared" si="5"/>
        <v>*</v>
      </c>
      <c r="B111" s="59">
        <f t="shared" si="6"/>
        <v>85</v>
      </c>
      <c r="C111" s="13" t="s">
        <v>13</v>
      </c>
      <c r="D111" s="76"/>
      <c r="E111" s="243">
        <v>48815.4</v>
      </c>
      <c r="F111" s="242">
        <f>F7+F12+F109</f>
        <v>48448.627659999998</v>
      </c>
      <c r="G111" s="130">
        <f>G7+G12+G109</f>
        <v>0</v>
      </c>
      <c r="H111" s="130">
        <f>H7+H12+H109</f>
        <v>0</v>
      </c>
      <c r="I111" s="130">
        <f>G111-E111</f>
        <v>-48815.4</v>
      </c>
      <c r="J111" s="91">
        <f>H111-F111</f>
        <v>-48448.627659999998</v>
      </c>
    </row>
    <row r="112" spans="1:12" ht="12" customHeight="1">
      <c r="A112" s="5" t="str">
        <f t="shared" si="5"/>
        <v/>
      </c>
      <c r="B112" s="59" t="str">
        <f t="shared" si="6"/>
        <v xml:space="preserve"> </v>
      </c>
      <c r="D112" s="6"/>
      <c r="E112" s="81"/>
      <c r="F112" s="81"/>
      <c r="G112" s="117"/>
      <c r="H112" s="103"/>
      <c r="I112" s="83"/>
      <c r="J112" s="89"/>
      <c r="K112" s="29"/>
      <c r="L112" s="16"/>
    </row>
    <row r="113" spans="1:14" ht="12" customHeight="1">
      <c r="A113" s="5" t="str">
        <f t="shared" si="5"/>
        <v>*</v>
      </c>
      <c r="B113" s="59">
        <f t="shared" si="6"/>
        <v>86</v>
      </c>
      <c r="C113" s="26" t="s">
        <v>14</v>
      </c>
      <c r="E113" s="73">
        <f>IF(E111&gt;F111,E111-F111," ")</f>
        <v>366.77234000000317</v>
      </c>
      <c r="F113" s="73">
        <v>291.86</v>
      </c>
      <c r="G113" s="73">
        <f>IF(G111&gt;H111,0,H111-G111)</f>
        <v>0</v>
      </c>
      <c r="H113" s="73">
        <f t="shared" ref="H113" si="11">IF(H111&gt;G111,0,G111-H111)</f>
        <v>0</v>
      </c>
      <c r="I113" s="73">
        <f>G113-E113</f>
        <v>-366.77234000000317</v>
      </c>
      <c r="J113" s="73">
        <f>IF(F113=" "," ",H113-F113)</f>
        <v>-291.86</v>
      </c>
    </row>
    <row r="114" spans="1:14" ht="12" customHeight="1">
      <c r="A114" s="5" t="str">
        <f t="shared" si="5"/>
        <v/>
      </c>
      <c r="B114" s="59" t="str">
        <f t="shared" si="6"/>
        <v xml:space="preserve"> </v>
      </c>
      <c r="D114" s="6"/>
      <c r="E114" s="81"/>
      <c r="F114" s="81"/>
      <c r="G114" s="117"/>
      <c r="H114" s="103"/>
      <c r="I114" s="83"/>
      <c r="J114" s="89"/>
    </row>
    <row r="115" spans="1:14" ht="12" customHeight="1">
      <c r="A115" s="5" t="str">
        <f t="shared" si="5"/>
        <v>*</v>
      </c>
      <c r="B115" s="59">
        <f t="shared" si="6"/>
        <v>87</v>
      </c>
      <c r="C115" s="5" t="s">
        <v>101</v>
      </c>
      <c r="D115" s="6"/>
      <c r="E115" s="81">
        <v>0</v>
      </c>
      <c r="F115" s="81"/>
      <c r="G115" s="117"/>
      <c r="H115" s="103"/>
      <c r="I115" s="83"/>
      <c r="J115" s="89"/>
      <c r="K115" s="5"/>
      <c r="L115" s="5"/>
      <c r="M115" s="5"/>
      <c r="N115" s="5"/>
    </row>
    <row r="116" spans="1:14" ht="12" customHeight="1">
      <c r="A116" s="5" t="str">
        <f t="shared" si="5"/>
        <v>*</v>
      </c>
      <c r="B116" s="59">
        <f t="shared" si="6"/>
        <v>88</v>
      </c>
      <c r="C116" s="5" t="s">
        <v>102</v>
      </c>
      <c r="D116" s="6"/>
      <c r="E116" s="81"/>
      <c r="F116" s="81">
        <v>0</v>
      </c>
      <c r="G116" s="117"/>
      <c r="H116" s="103"/>
      <c r="I116" s="83"/>
      <c r="J116" s="89"/>
      <c r="K116" s="5"/>
      <c r="L116" s="5"/>
      <c r="M116" s="5"/>
      <c r="N116" s="5"/>
    </row>
    <row r="117" spans="1:14" ht="12" customHeight="1" thickBot="1">
      <c r="A117" s="5" t="str">
        <f t="shared" ref="A117:A119" si="12">IF(C117&lt;&gt;"","*","")</f>
        <v/>
      </c>
      <c r="B117" s="59" t="str">
        <f t="shared" si="6"/>
        <v xml:space="preserve"> </v>
      </c>
      <c r="D117" s="6"/>
      <c r="E117" s="81"/>
      <c r="F117" s="81"/>
      <c r="G117" s="117"/>
      <c r="H117" s="103"/>
      <c r="I117" s="83"/>
      <c r="J117" s="89"/>
      <c r="K117" s="5"/>
      <c r="L117" s="5"/>
      <c r="M117" s="5"/>
      <c r="N117" s="5"/>
    </row>
    <row r="118" spans="1:14" ht="12" customHeight="1" thickBot="1">
      <c r="A118" s="5" t="str">
        <f t="shared" si="12"/>
        <v>*</v>
      </c>
      <c r="B118" s="59">
        <f t="shared" si="6"/>
        <v>89</v>
      </c>
      <c r="C118" s="13" t="s">
        <v>15</v>
      </c>
      <c r="D118" s="76"/>
      <c r="E118" s="130">
        <f>E111+E115</f>
        <v>48815.4</v>
      </c>
      <c r="F118" s="226">
        <f>F111+F116</f>
        <v>48448.627659999998</v>
      </c>
      <c r="G118" s="130">
        <f t="shared" ref="G118:H118" si="13">G111+G113</f>
        <v>0</v>
      </c>
      <c r="H118" s="130">
        <f t="shared" si="13"/>
        <v>0</v>
      </c>
      <c r="I118" s="130">
        <f>G118-E118</f>
        <v>-48815.4</v>
      </c>
      <c r="J118" s="130">
        <f>H118-F118</f>
        <v>-48448.627659999998</v>
      </c>
    </row>
    <row r="119" spans="1:14" ht="12" customHeight="1" thickBot="1">
      <c r="A119" s="5" t="str">
        <f t="shared" si="12"/>
        <v>*</v>
      </c>
      <c r="B119" s="59">
        <f>IF(A119=""," ",IF(B118=" ",IF(B117=" ",B116+1,B117+1),B118+1))</f>
        <v>90</v>
      </c>
      <c r="C119" s="13" t="s">
        <v>103</v>
      </c>
      <c r="D119" s="76"/>
      <c r="E119" s="130">
        <f>IF(E118&gt;F118,E118-F118," ")</f>
        <v>366.77234000000317</v>
      </c>
      <c r="F119" s="226" t="str">
        <f>IF(F118&gt;E118,F118-E118," ")</f>
        <v xml:space="preserve"> </v>
      </c>
      <c r="G119" s="130"/>
      <c r="H119" s="130"/>
      <c r="I119" s="130">
        <f>G119-E119</f>
        <v>-366.77234000000317</v>
      </c>
      <c r="J119" s="130"/>
    </row>
    <row r="122" spans="1:14" ht="12" customHeight="1">
      <c r="D122" s="149"/>
    </row>
  </sheetData>
  <mergeCells count="1">
    <mergeCell ref="K1:L1"/>
  </mergeCells>
  <phoneticPr fontId="15" type="noConversion"/>
  <printOptions horizontalCentered="1" gridLines="1"/>
  <pageMargins left="0.6692913385826772" right="0.6692913385826772" top="0.86614173228346458" bottom="0.86614173228346458" header="0.39370078740157483" footer="0.51181102362204722"/>
  <pageSetup paperSize="9" scale="76" fitToHeight="3" orientation="landscape" verticalDpi="1200" r:id="rId1"/>
  <headerFooter alignWithMargins="0">
    <oddHeader>&amp;C&amp;"ITC Officina Sans Std Book,Fett"&amp;14Jahresvoranschlag der ÖH an der UMIT Wirtschaftsjahr 2015/16</oddHeader>
    <oddFooter>&amp;R&amp;"ITC Officina Sans Std Book,Standard"&amp;9Seite &amp;P/12</oddFooter>
  </headerFooter>
  <rowBreaks count="3" manualBreakCount="3">
    <brk id="7" min="1" max="9" man="1"/>
    <brk id="30" min="1" max="9" man="1"/>
    <brk id="8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Layout" zoomScaleNormal="100" workbookViewId="0">
      <selection activeCell="A19" sqref="A19"/>
    </sheetView>
  </sheetViews>
  <sheetFormatPr baseColWidth="10" defaultRowHeight="12.75"/>
  <cols>
    <col min="1" max="1" width="35.28515625" customWidth="1"/>
    <col min="2" max="2" width="19.28515625" customWidth="1"/>
    <col min="3" max="3" width="19.140625" customWidth="1"/>
    <col min="4" max="4" width="13.85546875" customWidth="1"/>
    <col min="5" max="5" width="18.140625" customWidth="1"/>
    <col min="6" max="6" width="20.140625" customWidth="1"/>
    <col min="7" max="7" width="16.28515625" customWidth="1"/>
    <col min="11" max="11" width="14.42578125" bestFit="1" customWidth="1"/>
    <col min="16" max="16" width="14.42578125" bestFit="1" customWidth="1"/>
  </cols>
  <sheetData>
    <row r="1" spans="1:7" ht="15">
      <c r="A1" s="263" t="s">
        <v>54</v>
      </c>
      <c r="B1" s="264"/>
      <c r="C1" s="265"/>
      <c r="D1" s="37"/>
      <c r="E1" s="38"/>
      <c r="F1" s="38"/>
    </row>
    <row r="2" spans="1:7">
      <c r="A2" s="39"/>
      <c r="B2" s="40"/>
      <c r="C2" s="41"/>
      <c r="D2" s="37"/>
      <c r="E2" s="38"/>
      <c r="F2" s="38"/>
    </row>
    <row r="3" spans="1:7">
      <c r="A3" s="42" t="s">
        <v>7</v>
      </c>
      <c r="B3" s="43"/>
      <c r="C3" s="98">
        <f>JVA!E4</f>
        <v>48815.4</v>
      </c>
      <c r="D3" s="37"/>
      <c r="E3" s="38"/>
      <c r="F3" s="38"/>
      <c r="G3" s="134"/>
    </row>
    <row r="4" spans="1:7">
      <c r="A4" s="44" t="s">
        <v>38</v>
      </c>
      <c r="B4" s="45"/>
      <c r="C4" s="74">
        <f>C3*0.3</f>
        <v>14644.62</v>
      </c>
      <c r="D4" s="38"/>
      <c r="E4" s="60"/>
      <c r="F4" s="152"/>
      <c r="G4" s="134"/>
    </row>
    <row r="5" spans="1:7" ht="13.5" thickBot="1">
      <c r="A5" s="46" t="s">
        <v>57</v>
      </c>
      <c r="B5" s="47"/>
      <c r="C5" s="75">
        <f>C4</f>
        <v>14644.62</v>
      </c>
      <c r="D5" s="38"/>
      <c r="E5" s="38"/>
      <c r="F5" s="38"/>
    </row>
    <row r="6" spans="1:7" ht="13.5" thickBot="1">
      <c r="A6" s="51"/>
      <c r="B6" s="52"/>
      <c r="C6" s="53"/>
      <c r="D6" s="38"/>
      <c r="E6" s="38"/>
      <c r="F6" s="38"/>
    </row>
    <row r="7" spans="1:7" ht="26.25" thickBot="1">
      <c r="A7" s="48" t="s">
        <v>52</v>
      </c>
      <c r="B7" s="49" t="s">
        <v>129</v>
      </c>
      <c r="C7" s="49" t="s">
        <v>1</v>
      </c>
      <c r="D7" s="50" t="s">
        <v>53</v>
      </c>
    </row>
    <row r="8" spans="1:7">
      <c r="A8" s="135" t="s">
        <v>123</v>
      </c>
      <c r="B8" s="146">
        <v>290</v>
      </c>
      <c r="C8" s="147">
        <f>B8/B10</f>
        <v>0.57425742574257421</v>
      </c>
      <c r="D8" s="150">
        <f>$C$5*C8</f>
        <v>8409.7817821782173</v>
      </c>
    </row>
    <row r="9" spans="1:7" ht="13.5" thickBot="1">
      <c r="A9" s="135" t="s">
        <v>124</v>
      </c>
      <c r="B9" s="146">
        <v>215</v>
      </c>
      <c r="C9" s="147">
        <f>B9/B10</f>
        <v>0.42574257425742573</v>
      </c>
      <c r="D9" s="150">
        <f>$C$5*C9</f>
        <v>6234.8382178217826</v>
      </c>
    </row>
    <row r="10" spans="1:7" ht="13.5" thickBot="1">
      <c r="A10" s="54" t="s">
        <v>0</v>
      </c>
      <c r="B10" s="55">
        <f>SUM(B8:B9)</f>
        <v>505</v>
      </c>
      <c r="C10" s="56">
        <f>SUM(C8:C9)</f>
        <v>1</v>
      </c>
      <c r="D10" s="151">
        <f>SUM(D8:D9)</f>
        <v>14644.619999999999</v>
      </c>
    </row>
    <row r="14" spans="1:7">
      <c r="A14" s="153"/>
    </row>
  </sheetData>
  <mergeCells count="1">
    <mergeCell ref="A1:C1"/>
  </mergeCells>
  <phoneticPr fontId="15" type="noConversion"/>
  <pageMargins left="0.78740157480314965" right="0.78740157480314965" top="1.1811023622047245" bottom="0.98425196850393704" header="0.51181102362204722" footer="0.51181102362204722"/>
  <pageSetup paperSize="9" scale="85" orientation="portrait" horizontalDpi="1200" verticalDpi="1200" r:id="rId1"/>
  <headerFooter alignWithMargins="0">
    <oddHeader>&amp;L&amp;"ITC Officina Sans Std Book,Fett"&amp;14Jahresvoranschlag der ÖH an der UMIT Wirtschaftsjahr 2015/16
Anhang I: Budget StuVen</oddHeader>
    <oddFooter>&amp;R&amp;"ITC Officina Sans Std Book,Standard"&amp;9Seite 8/12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abSelected="1" view="pageLayout" zoomScale="85" zoomScaleNormal="100" zoomScalePageLayoutView="85" workbookViewId="0">
      <selection activeCell="E20" sqref="E20"/>
    </sheetView>
  </sheetViews>
  <sheetFormatPr baseColWidth="10" defaultColWidth="11.42578125" defaultRowHeight="12.75"/>
  <cols>
    <col min="1" max="1" width="60.140625" style="62" customWidth="1"/>
    <col min="2" max="2" width="17.42578125" style="62" customWidth="1"/>
    <col min="3" max="3" width="12.85546875" style="143" customWidth="1"/>
    <col min="4" max="4" width="15.7109375" style="62" customWidth="1"/>
    <col min="5" max="5" width="13.85546875" style="62" customWidth="1"/>
    <col min="6" max="16384" width="11.42578125" style="62"/>
  </cols>
  <sheetData>
    <row r="1" spans="1:7" ht="28.5" customHeight="1" thickBot="1">
      <c r="A1" s="136" t="s">
        <v>114</v>
      </c>
      <c r="B1" s="148" t="s">
        <v>130</v>
      </c>
      <c r="C1" s="139" t="s">
        <v>34</v>
      </c>
      <c r="D1" s="148" t="s">
        <v>120</v>
      </c>
      <c r="E1" s="68" t="s">
        <v>2</v>
      </c>
    </row>
    <row r="2" spans="1:7">
      <c r="A2" s="63"/>
      <c r="B2" s="64"/>
      <c r="C2" s="140"/>
      <c r="D2" s="64"/>
      <c r="E2" s="64"/>
    </row>
    <row r="3" spans="1:7">
      <c r="A3" s="144" t="s">
        <v>82</v>
      </c>
      <c r="B3" s="65">
        <v>443.77762999999999</v>
      </c>
      <c r="C3" s="141">
        <f>SUM(C4:C4)</f>
        <v>3</v>
      </c>
      <c r="D3" s="239">
        <v>1331.33</v>
      </c>
      <c r="E3" s="65">
        <v>2662.6579999999999</v>
      </c>
      <c r="F3" s="137"/>
    </row>
    <row r="4" spans="1:7">
      <c r="A4" s="66" t="s">
        <v>3</v>
      </c>
      <c r="B4" s="241">
        <v>443.77762999999999</v>
      </c>
      <c r="C4" s="140">
        <v>3</v>
      </c>
      <c r="D4" s="241">
        <v>1331.33</v>
      </c>
      <c r="E4" s="241">
        <v>2662.6579999999999</v>
      </c>
      <c r="F4" s="137"/>
    </row>
    <row r="5" spans="1:7">
      <c r="A5" s="63"/>
      <c r="B5" s="64"/>
      <c r="C5" s="140"/>
      <c r="D5" s="64"/>
      <c r="E5" s="64"/>
      <c r="F5" s="137"/>
    </row>
    <row r="6" spans="1:7">
      <c r="A6" s="144" t="s">
        <v>112</v>
      </c>
      <c r="B6" s="65">
        <v>443.77762999999999</v>
      </c>
      <c r="C6" s="141">
        <v>1</v>
      </c>
      <c r="D6" s="65">
        <v>443.77762999999999</v>
      </c>
      <c r="E6" s="65">
        <f>D6*2</f>
        <v>887.55525999999998</v>
      </c>
      <c r="F6" s="137"/>
    </row>
    <row r="7" spans="1:7">
      <c r="A7" s="63" t="s">
        <v>4</v>
      </c>
      <c r="B7" s="241">
        <v>443.77762999999999</v>
      </c>
      <c r="C7" s="140">
        <v>1</v>
      </c>
      <c r="D7" s="241">
        <v>443.77762999999999</v>
      </c>
      <c r="E7" s="241">
        <f>D7*2</f>
        <v>887.55525999999998</v>
      </c>
      <c r="F7" s="137"/>
    </row>
    <row r="8" spans="1:7">
      <c r="A8" s="63"/>
      <c r="B8" s="64"/>
      <c r="C8" s="140"/>
      <c r="D8" s="67"/>
      <c r="E8" s="64"/>
      <c r="F8" s="137"/>
    </row>
    <row r="9" spans="1:7">
      <c r="A9" s="63"/>
      <c r="B9" s="64"/>
      <c r="C9" s="140"/>
      <c r="D9" s="64"/>
      <c r="E9" s="64"/>
      <c r="F9" s="137"/>
    </row>
    <row r="10" spans="1:7">
      <c r="A10" s="144" t="s">
        <v>113</v>
      </c>
      <c r="B10" s="65">
        <v>221.88810000000001</v>
      </c>
      <c r="C10" s="141">
        <v>1</v>
      </c>
      <c r="D10" s="65">
        <v>221.88810000000001</v>
      </c>
      <c r="E10" s="65">
        <f>D10*2</f>
        <v>443.77620000000002</v>
      </c>
      <c r="F10" s="137"/>
    </row>
    <row r="11" spans="1:7">
      <c r="A11" s="63" t="s">
        <v>4</v>
      </c>
      <c r="B11" s="241">
        <v>221.88810000000001</v>
      </c>
      <c r="C11" s="140">
        <v>1</v>
      </c>
      <c r="D11" s="67">
        <f t="shared" ref="D11" si="0">B11*C11</f>
        <v>221.88810000000001</v>
      </c>
      <c r="E11" s="241">
        <f>D11*2</f>
        <v>443.77620000000002</v>
      </c>
      <c r="F11" s="137"/>
    </row>
    <row r="12" spans="1:7">
      <c r="A12" s="63"/>
      <c r="B12" s="64"/>
      <c r="C12" s="142"/>
      <c r="D12" s="67"/>
      <c r="E12" s="64"/>
      <c r="F12" s="137"/>
      <c r="G12" s="57"/>
    </row>
    <row r="13" spans="1:7">
      <c r="A13" s="63"/>
      <c r="B13" s="64"/>
      <c r="C13" s="140"/>
      <c r="D13" s="67"/>
      <c r="E13" s="64"/>
      <c r="F13" s="137"/>
    </row>
    <row r="14" spans="1:7">
      <c r="A14" s="144" t="s">
        <v>89</v>
      </c>
      <c r="B14" s="65">
        <v>221.88810000000001</v>
      </c>
      <c r="C14" s="141">
        <v>1</v>
      </c>
      <c r="D14" s="65">
        <v>221.88810000000001</v>
      </c>
      <c r="E14" s="65">
        <f>D14*2</f>
        <v>443.77620000000002</v>
      </c>
      <c r="F14" s="137"/>
    </row>
    <row r="15" spans="1:7">
      <c r="A15" s="63" t="s">
        <v>4</v>
      </c>
      <c r="B15" s="241">
        <v>221.88810000000001</v>
      </c>
      <c r="C15" s="140">
        <v>1</v>
      </c>
      <c r="D15" s="241">
        <v>221.88810000000001</v>
      </c>
      <c r="E15" s="241">
        <f>D15*2</f>
        <v>443.77620000000002</v>
      </c>
      <c r="F15" s="137"/>
    </row>
    <row r="16" spans="1:7">
      <c r="A16" s="63"/>
      <c r="B16" s="246"/>
      <c r="C16" s="140"/>
      <c r="D16" s="246"/>
      <c r="E16" s="246"/>
      <c r="F16" s="137"/>
      <c r="G16" s="57"/>
    </row>
    <row r="17" spans="1:6">
      <c r="A17" s="248" t="s">
        <v>131</v>
      </c>
      <c r="B17" s="65">
        <v>221.88810000000001</v>
      </c>
      <c r="C17" s="247">
        <v>1</v>
      </c>
      <c r="D17" s="65">
        <v>221.88810000000001</v>
      </c>
      <c r="E17" s="65">
        <f>D17*2</f>
        <v>443.77620000000002</v>
      </c>
      <c r="F17" s="137"/>
    </row>
    <row r="18" spans="1:6">
      <c r="A18" s="249" t="s">
        <v>4</v>
      </c>
      <c r="B18" s="241">
        <v>221.88810000000001</v>
      </c>
      <c r="C18" s="142"/>
      <c r="D18" s="241">
        <v>221.88810000000001</v>
      </c>
      <c r="E18" s="241">
        <v>443.77762999999999</v>
      </c>
    </row>
    <row r="19" spans="1:6" ht="13.5" thickBot="1">
      <c r="A19" s="66"/>
      <c r="B19" s="64"/>
      <c r="C19" s="142"/>
      <c r="D19" s="67"/>
      <c r="E19" s="64"/>
    </row>
    <row r="20" spans="1:6">
      <c r="A20" s="69" t="s">
        <v>5</v>
      </c>
      <c r="B20" s="70"/>
      <c r="C20" s="138">
        <f>SUM(C3+C6+C10+C14+C17)</f>
        <v>7</v>
      </c>
      <c r="D20" s="71">
        <f>D3+D6+D10+D14+D17</f>
        <v>2440.7719300000003</v>
      </c>
      <c r="E20" s="238">
        <f>SUM(E3,E6,E10,E14,E17)</f>
        <v>4881.5418600000003</v>
      </c>
    </row>
    <row r="23" spans="1:6">
      <c r="A23" s="57"/>
    </row>
  </sheetData>
  <phoneticPr fontId="15" type="noConversion"/>
  <pageMargins left="0.78740157480314965" right="0.78740157480314965" top="1.3779527559055118" bottom="0.98425196850393704" header="0.51181102362204722" footer="0.51181102362204722"/>
  <pageSetup paperSize="9" scale="71" orientation="portrait" verticalDpi="1200" r:id="rId1"/>
  <headerFooter alignWithMargins="0">
    <oddHeader>&amp;L&amp;"ITC Officina Sans Std Book,Fett"&amp;14Jahresvoranschlag der ÖH an der UMIT Wirtschaftsjahr 2015/16
Anhang II: Ehrenamtliche MitarbeiterInnen</oddHeader>
    <oddFooter>&amp;R&amp;"ITC Officina Sans Std Book,Standard"&amp;9Seite 12/12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zoomScaleNormal="100" workbookViewId="0">
      <selection activeCell="E18" sqref="E18"/>
    </sheetView>
  </sheetViews>
  <sheetFormatPr baseColWidth="10" defaultColWidth="11.42578125" defaultRowHeight="12.75"/>
  <cols>
    <col min="1" max="1" width="42.7109375" style="158" customWidth="1"/>
    <col min="2" max="2" width="12.5703125" style="158" customWidth="1"/>
    <col min="3" max="3" width="15.7109375" style="158" customWidth="1"/>
    <col min="4" max="4" width="11.5703125" style="158" bestFit="1" customWidth="1"/>
    <col min="5" max="5" width="16.28515625" style="158" customWidth="1"/>
    <col min="6" max="6" width="28.28515625" style="158" customWidth="1"/>
    <col min="7" max="7" width="11.5703125" style="158" hidden="1" customWidth="1"/>
    <col min="8" max="8" width="19.42578125" style="158" customWidth="1"/>
    <col min="9" max="16384" width="11.42578125" style="158"/>
  </cols>
  <sheetData>
    <row r="1" spans="1:8">
      <c r="A1" s="154" t="s">
        <v>58</v>
      </c>
      <c r="B1" s="155" t="s">
        <v>59</v>
      </c>
      <c r="C1" s="156" t="s">
        <v>60</v>
      </c>
      <c r="D1" s="157"/>
      <c r="E1" s="157"/>
      <c r="F1" s="157"/>
      <c r="G1" s="157"/>
      <c r="H1" s="157"/>
    </row>
    <row r="2" spans="1:8">
      <c r="A2" s="159" t="s">
        <v>61</v>
      </c>
      <c r="B2" s="160"/>
      <c r="C2" s="161">
        <f>ROUND(C13,0)</f>
        <v>0</v>
      </c>
      <c r="D2" s="157"/>
      <c r="E2" s="157"/>
      <c r="F2" s="157"/>
      <c r="G2" s="157"/>
      <c r="H2" s="157"/>
    </row>
    <row r="3" spans="1:8">
      <c r="A3" s="162" t="s">
        <v>10</v>
      </c>
      <c r="B3" s="163"/>
      <c r="C3" s="164">
        <f>ROUND(F13,0)</f>
        <v>0</v>
      </c>
      <c r="D3" s="157"/>
      <c r="E3" s="165"/>
      <c r="F3" s="165"/>
      <c r="G3" s="165"/>
      <c r="H3" s="165"/>
    </row>
    <row r="4" spans="1:8">
      <c r="A4" s="162" t="s">
        <v>11</v>
      </c>
      <c r="B4" s="163"/>
      <c r="C4" s="164">
        <f>D13</f>
        <v>0</v>
      </c>
      <c r="D4" s="157"/>
      <c r="E4" s="165"/>
      <c r="F4" s="165"/>
      <c r="G4" s="165"/>
      <c r="H4" s="165"/>
    </row>
    <row r="5" spans="1:8">
      <c r="A5" s="162" t="s">
        <v>63</v>
      </c>
      <c r="B5" s="163"/>
      <c r="C5" s="164">
        <f>H12</f>
        <v>0</v>
      </c>
      <c r="D5" s="157"/>
      <c r="E5" s="165"/>
      <c r="F5" s="165"/>
      <c r="G5" s="165"/>
      <c r="H5" s="165"/>
    </row>
    <row r="6" spans="1:8" ht="13.5" thickBot="1">
      <c r="A6" s="166" t="s">
        <v>0</v>
      </c>
      <c r="B6" s="167">
        <f>SUM(B2:B5)</f>
        <v>0</v>
      </c>
      <c r="C6" s="168">
        <f>SUM(C2:C5)</f>
        <v>0</v>
      </c>
      <c r="D6" s="157"/>
      <c r="E6" s="157"/>
      <c r="F6" s="157"/>
      <c r="G6" s="157"/>
      <c r="H6" s="157"/>
    </row>
    <row r="7" spans="1:8">
      <c r="A7" s="169" t="s">
        <v>64</v>
      </c>
      <c r="B7" s="170">
        <f>C6-B6</f>
        <v>0</v>
      </c>
      <c r="C7" s="171"/>
      <c r="D7" s="157"/>
      <c r="E7" s="157"/>
      <c r="F7" s="157"/>
      <c r="G7" s="157"/>
      <c r="H7" s="157"/>
    </row>
    <row r="8" spans="1:8" ht="13.5" thickBot="1">
      <c r="A8" s="172"/>
      <c r="B8" s="173"/>
      <c r="C8" s="173"/>
      <c r="D8" s="157"/>
      <c r="E8" s="157"/>
      <c r="F8" s="157"/>
      <c r="G8" s="157"/>
      <c r="H8" s="157"/>
    </row>
    <row r="9" spans="1:8" ht="48" customHeight="1" thickBot="1">
      <c r="A9" s="174" t="s">
        <v>71</v>
      </c>
      <c r="B9" s="175" t="s">
        <v>65</v>
      </c>
      <c r="C9" s="176" t="s">
        <v>72</v>
      </c>
      <c r="D9" s="177" t="s">
        <v>66</v>
      </c>
      <c r="E9" s="178" t="s">
        <v>73</v>
      </c>
      <c r="F9" s="179" t="s">
        <v>67</v>
      </c>
      <c r="G9" s="180" t="s">
        <v>68</v>
      </c>
      <c r="H9" s="181" t="s">
        <v>74</v>
      </c>
    </row>
    <row r="10" spans="1:8" ht="13.5" thickBot="1">
      <c r="A10" s="182" t="s">
        <v>75</v>
      </c>
      <c r="B10" s="183" t="s">
        <v>76</v>
      </c>
      <c r="C10" s="184"/>
      <c r="D10" s="185"/>
      <c r="E10" s="186">
        <f>C10+D10</f>
        <v>0</v>
      </c>
      <c r="F10" s="187">
        <f>E10*0.28</f>
        <v>0</v>
      </c>
      <c r="G10" s="188"/>
      <c r="H10" s="186">
        <f>E10+F10+G10</f>
        <v>0</v>
      </c>
    </row>
    <row r="11" spans="1:8" ht="13.5" thickBot="1">
      <c r="A11" s="189" t="s">
        <v>62</v>
      </c>
      <c r="B11" s="190"/>
      <c r="C11" s="191"/>
      <c r="D11" s="192"/>
      <c r="E11" s="193"/>
      <c r="F11" s="194"/>
      <c r="G11" s="195"/>
      <c r="H11" s="196">
        <f>E11+F11+G11</f>
        <v>0</v>
      </c>
    </row>
    <row r="12" spans="1:8" ht="13.5" thickBot="1">
      <c r="A12" s="197" t="s">
        <v>63</v>
      </c>
      <c r="B12" s="198"/>
      <c r="C12" s="199"/>
      <c r="D12" s="200"/>
      <c r="E12" s="201"/>
      <c r="F12" s="202"/>
      <c r="G12" s="203"/>
      <c r="H12" s="196">
        <f>E12+F12+G12</f>
        <v>0</v>
      </c>
    </row>
    <row r="13" spans="1:8" ht="13.5" thickBot="1">
      <c r="A13" s="204" t="s">
        <v>69</v>
      </c>
      <c r="B13" s="205"/>
      <c r="C13" s="206">
        <f>SUM(C10:C12)</f>
        <v>0</v>
      </c>
      <c r="D13" s="207">
        <f>SUM(D10:D12)</f>
        <v>0</v>
      </c>
      <c r="E13" s="208">
        <f>SUM(E10:E12)</f>
        <v>0</v>
      </c>
      <c r="F13" s="209">
        <f>SUM(F10:F12)</f>
        <v>0</v>
      </c>
      <c r="G13" s="209">
        <f>SUM(G11:G12)</f>
        <v>0</v>
      </c>
      <c r="H13" s="196">
        <f>SUM(H10:H12)</f>
        <v>0</v>
      </c>
    </row>
    <row r="14" spans="1:8">
      <c r="A14" s="210" t="s">
        <v>70</v>
      </c>
      <c r="B14" s="157"/>
      <c r="C14" s="157"/>
      <c r="D14" s="157"/>
      <c r="E14" s="211"/>
      <c r="F14" s="157"/>
      <c r="G14" s="157"/>
      <c r="H14" s="157"/>
    </row>
    <row r="15" spans="1:8">
      <c r="A15" s="212" t="s">
        <v>77</v>
      </c>
      <c r="B15" s="213"/>
      <c r="C15" s="213"/>
      <c r="D15" s="213"/>
    </row>
  </sheetData>
  <pageMargins left="0.7" right="0.7" top="0.78740157499999996" bottom="0.78740157499999996" header="0.3" footer="0.3"/>
  <pageSetup paperSize="9" scale="52" orientation="portrait" r:id="rId1"/>
  <headerFooter>
    <oddHeader>&amp;L&amp;"ITC Officina Sans Std Book,Fett"&amp;14Jahresvoranschlag der ÖH an der xx Wirtschaftsjahr 201x/1x
Anhang III: Personal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JVA</vt:lpstr>
      <vt:lpstr>StuVen-Budget</vt:lpstr>
      <vt:lpstr>Aufwandsentschädigung</vt:lpstr>
      <vt:lpstr>Personal</vt:lpstr>
      <vt:lpstr>JVA!Druckbereich</vt:lpstr>
      <vt:lpstr>JVA!Drucktitel</vt:lpstr>
      <vt:lpstr>SUMME</vt:lpstr>
    </vt:vector>
  </TitlesOfParts>
  <Company>ÖH-BV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showorka</dc:creator>
  <cp:lastModifiedBy>Benedikt</cp:lastModifiedBy>
  <cp:lastPrinted>2015-10-26T13:06:21Z</cp:lastPrinted>
  <dcterms:created xsi:type="dcterms:W3CDTF">2008-05-21T19:11:42Z</dcterms:created>
  <dcterms:modified xsi:type="dcterms:W3CDTF">2016-05-17T15:53:37Z</dcterms:modified>
</cp:coreProperties>
</file>